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Furag Oficina TIC\2024-2025\"/>
    </mc:Choice>
  </mc:AlternateContent>
  <bookViews>
    <workbookView xWindow="0" yWindow="0" windowWidth="28800" windowHeight="11730" tabRatio="882" firstSheet="1"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2"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 i="1" l="1"/>
  <c r="T24" i="1"/>
  <c r="Q24" i="1"/>
  <c r="Q11" i="1" l="1"/>
  <c r="Q12" i="1"/>
  <c r="Q10" i="1"/>
  <c r="T10" i="1"/>
  <c r="H10" i="1"/>
  <c r="I10" i="1" s="1"/>
  <c r="K23" i="1"/>
  <c r="K19" i="1"/>
  <c r="K20" i="1"/>
  <c r="K26" i="1"/>
  <c r="K25" i="1"/>
  <c r="K22" i="1"/>
  <c r="K18" i="1"/>
  <c r="K17" i="1"/>
  <c r="K15" i="1"/>
  <c r="K24" i="1"/>
  <c r="F221" i="13" l="1"/>
  <c r="F211" i="13"/>
  <c r="F212" i="13"/>
  <c r="F213" i="13"/>
  <c r="F214" i="13"/>
  <c r="F215" i="13"/>
  <c r="F216" i="13"/>
  <c r="F217" i="13"/>
  <c r="F218" i="13"/>
  <c r="F219" i="13"/>
  <c r="F220" i="13"/>
  <c r="F210" i="13"/>
  <c r="B221" i="13" a="1"/>
  <c r="K11" i="1"/>
  <c r="K12" i="1"/>
  <c r="K13" i="1"/>
  <c r="B221" i="13" l="1"/>
  <c r="Q1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26" i="1" l="1"/>
  <c r="Q26" i="1"/>
  <c r="T25" i="1"/>
  <c r="T23" i="1"/>
  <c r="Q23" i="1"/>
  <c r="T22" i="1"/>
  <c r="Q22" i="1"/>
  <c r="T21" i="1"/>
  <c r="Q21" i="1"/>
  <c r="H21" i="1"/>
  <c r="I21" i="1" s="1"/>
  <c r="T20" i="1"/>
  <c r="Q20" i="1"/>
  <c r="T19" i="1"/>
  <c r="Q19" i="1"/>
  <c r="T18" i="1"/>
  <c r="Q18" i="1"/>
  <c r="T17" i="1"/>
  <c r="T16" i="1"/>
  <c r="Q16" i="1"/>
  <c r="H16" i="1"/>
  <c r="I16" i="1" s="1"/>
  <c r="T15" i="1"/>
  <c r="Q15" i="1"/>
  <c r="T14" i="1"/>
  <c r="Q14" i="1"/>
  <c r="H14" i="1"/>
  <c r="I14" i="1" s="1"/>
  <c r="Q13" i="1"/>
  <c r="X10" i="1" l="1"/>
  <c r="X14" i="1"/>
  <c r="X21" i="1"/>
  <c r="X16" i="1"/>
  <c r="Y10" i="1" l="1"/>
  <c r="Z10" i="1"/>
  <c r="Y21" i="1"/>
  <c r="Z21" i="1"/>
  <c r="X22" i="1" s="1"/>
  <c r="Y22" i="1" s="1"/>
  <c r="Y16" i="1"/>
  <c r="Z16" i="1"/>
  <c r="X17" i="1" s="1"/>
  <c r="Z17" i="1" s="1"/>
  <c r="X18" i="1" s="1"/>
  <c r="Y14" i="1"/>
  <c r="Z14" i="1"/>
  <c r="X15" i="1" l="1"/>
  <c r="Y15" i="1" s="1"/>
  <c r="Y17" i="1"/>
  <c r="Y18" i="1"/>
  <c r="Z18" i="1"/>
  <c r="Z22" i="1"/>
  <c r="X23" i="1" s="1"/>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1" i="1"/>
  <c r="T13" i="1"/>
  <c r="Z15" i="1" l="1"/>
  <c r="Y23" i="1"/>
  <c r="Z23" i="1"/>
  <c r="X24" i="1" s="1"/>
  <c r="X19" i="1"/>
  <c r="Y24" i="1" l="1"/>
  <c r="Z24" i="1"/>
  <c r="Y19" i="1"/>
  <c r="Z19" i="1"/>
  <c r="X20" i="1" s="1"/>
  <c r="Y20" i="1" s="1"/>
  <c r="X25" i="1" l="1"/>
  <c r="X26" i="1"/>
  <c r="Z20" i="1"/>
  <c r="Y26" i="1" l="1"/>
  <c r="Z26" i="1"/>
  <c r="Y25" i="1"/>
  <c r="Z25" i="1"/>
  <c r="X11" i="1" l="1"/>
  <c r="Z11" i="1" l="1"/>
  <c r="Y11" i="1"/>
  <c r="AB26" i="1" l="1"/>
  <c r="AA26" i="1" s="1"/>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26" i="1"/>
  <c r="AG15" i="19"/>
  <c r="U15" i="19"/>
  <c r="AG55" i="19"/>
  <c r="U55"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X6" i="18" l="1"/>
  <c r="AJ30" i="18"/>
  <c r="R22" i="18"/>
  <c r="L6" i="18"/>
  <c r="R30" i="18"/>
  <c r="X22" i="18"/>
  <c r="X38" i="18"/>
  <c r="AD38" i="18"/>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AB10" i="1" l="1"/>
  <c r="AA10" i="1" s="1"/>
  <c r="T12" i="1"/>
  <c r="X12" i="1" s="1"/>
  <c r="J16" i="19" l="1"/>
  <c r="AH36" i="19"/>
  <c r="P26" i="19"/>
  <c r="V16" i="19"/>
  <c r="AB46" i="19"/>
  <c r="AB6" i="19"/>
  <c r="P46" i="19"/>
  <c r="J36" i="19"/>
  <c r="AH26" i="19"/>
  <c r="V26" i="19"/>
  <c r="P16" i="19"/>
  <c r="V36" i="19"/>
  <c r="P6" i="19"/>
  <c r="AC10" i="1"/>
  <c r="AH6" i="19"/>
  <c r="AH16" i="19"/>
  <c r="V46" i="19"/>
  <c r="V6" i="19"/>
  <c r="AH46" i="19"/>
  <c r="AB36" i="19"/>
  <c r="J6" i="19"/>
  <c r="P36" i="19"/>
  <c r="AB26" i="19"/>
  <c r="J26" i="19"/>
  <c r="AB16" i="19"/>
  <c r="J46" i="19"/>
  <c r="Z12" i="1"/>
  <c r="Y12" i="1"/>
  <c r="AB11" i="1"/>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A11" i="1" l="1"/>
  <c r="AB12" i="1"/>
  <c r="X13" i="1"/>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W37" i="19"/>
  <c r="AI7" i="19"/>
  <c r="W17" i="19"/>
  <c r="W27" i="19"/>
  <c r="Q47" i="19"/>
  <c r="W7" i="19"/>
  <c r="AI17" i="19"/>
  <c r="K47" i="19"/>
  <c r="AI47" i="19"/>
  <c r="Q27" i="19"/>
  <c r="AC27" i="19"/>
  <c r="AC47" i="19"/>
  <c r="AC37" i="19"/>
  <c r="AI37" i="19"/>
  <c r="AC17" i="19"/>
  <c r="K37" i="19"/>
  <c r="AC7" i="19"/>
  <c r="W47" i="19"/>
  <c r="Q37" i="19"/>
  <c r="AI27" i="19"/>
  <c r="Q7" i="19"/>
  <c r="K27" i="19"/>
  <c r="K17" i="19"/>
  <c r="K7" i="19"/>
  <c r="Q17" i="19"/>
  <c r="AC26" i="19" l="1"/>
  <c r="Q6" i="19"/>
  <c r="W6" i="19"/>
  <c r="K26" i="19"/>
  <c r="AI26" i="19"/>
  <c r="AC36" i="19"/>
  <c r="K36" i="19"/>
  <c r="AC11" i="1"/>
  <c r="K6" i="19"/>
  <c r="AI6" i="19"/>
  <c r="Q36" i="19"/>
  <c r="W26" i="19"/>
  <c r="W46" i="19"/>
  <c r="AI36" i="19"/>
  <c r="AC6" i="19"/>
  <c r="W36" i="19"/>
  <c r="K16" i="19"/>
  <c r="K46" i="19"/>
  <c r="AC46" i="19"/>
  <c r="Q46" i="19"/>
  <c r="AC16" i="19"/>
  <c r="W16" i="19"/>
  <c r="Q26" i="19"/>
  <c r="Q16" i="19"/>
  <c r="AI16" i="19"/>
  <c r="AI46" i="19"/>
  <c r="AA12" i="1"/>
  <c r="AB13" i="1"/>
  <c r="AA13" i="1" s="1"/>
  <c r="Z13" i="1"/>
  <c r="Y13"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J36" i="19" l="1"/>
  <c r="L6" i="19"/>
  <c r="X6" i="19"/>
  <c r="AJ6" i="19"/>
  <c r="AC12" i="1"/>
  <c r="AD46" i="19"/>
  <c r="R6" i="19"/>
  <c r="R16" i="19"/>
  <c r="X46" i="19"/>
  <c r="X36" i="19"/>
  <c r="AD16" i="19"/>
  <c r="L46" i="19"/>
  <c r="AD36" i="19"/>
  <c r="R26" i="19"/>
  <c r="L26" i="19"/>
  <c r="L36" i="19"/>
  <c r="AJ16" i="19"/>
  <c r="AD26" i="19"/>
  <c r="X16" i="19"/>
  <c r="L16" i="19"/>
  <c r="R46" i="19"/>
  <c r="X26" i="19"/>
  <c r="R36" i="19"/>
  <c r="AJ46" i="19"/>
  <c r="AD6" i="19"/>
  <c r="AJ26" i="19"/>
  <c r="AK6" i="19"/>
  <c r="Y46" i="19"/>
  <c r="AK46" i="19"/>
  <c r="Y26" i="19"/>
  <c r="M16" i="19"/>
  <c r="Y16" i="19"/>
  <c r="M46" i="19"/>
  <c r="AE26" i="19"/>
  <c r="AE36" i="19"/>
  <c r="M6" i="19"/>
  <c r="S6" i="19"/>
  <c r="AE16" i="19"/>
  <c r="AK26" i="19"/>
  <c r="AE6" i="19"/>
  <c r="S46" i="19"/>
  <c r="AE46" i="19"/>
  <c r="S26" i="19"/>
  <c r="M26" i="19"/>
  <c r="AC13" i="1"/>
  <c r="AK36" i="19"/>
  <c r="AK16" i="19"/>
  <c r="M36" i="19"/>
  <c r="Y6" i="19"/>
  <c r="S16" i="19"/>
  <c r="Y36" i="19"/>
  <c r="S36"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Z26" i="19" l="1"/>
  <c r="AF26" i="19"/>
  <c r="Z46" i="19"/>
  <c r="T6" i="19"/>
  <c r="Z16" i="19"/>
  <c r="N36" i="19"/>
  <c r="AF16" i="19"/>
  <c r="AF6" i="19"/>
  <c r="AL6" i="19"/>
  <c r="Z6" i="19"/>
  <c r="AF46" i="19"/>
  <c r="AF36" i="19"/>
  <c r="AL26" i="19"/>
  <c r="AL46" i="19"/>
  <c r="N6" i="19"/>
  <c r="AL16" i="19"/>
  <c r="N46" i="19"/>
  <c r="AL36" i="19"/>
  <c r="T26" i="19"/>
  <c r="T46" i="19"/>
  <c r="N26" i="19"/>
  <c r="Z36" i="19"/>
  <c r="T36" i="19"/>
  <c r="N16" i="19"/>
  <c r="T16"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AM46" i="19" l="1"/>
  <c r="O6" i="19"/>
  <c r="U6" i="19"/>
  <c r="AA46" i="19"/>
  <c r="O36" i="19"/>
  <c r="AA26" i="19"/>
  <c r="AG26" i="19"/>
  <c r="O26" i="19"/>
  <c r="U36" i="19"/>
  <c r="AA36" i="19"/>
  <c r="AG46" i="19"/>
  <c r="AA6" i="19"/>
  <c r="AM26" i="19"/>
  <c r="U26" i="19"/>
  <c r="AM6" i="19"/>
  <c r="O16" i="19"/>
  <c r="AM36" i="19"/>
  <c r="AG16" i="19"/>
  <c r="AM16" i="19"/>
  <c r="AA16" i="19"/>
  <c r="AG6" i="19"/>
  <c r="U16" i="19"/>
  <c r="O46" i="19"/>
  <c r="U46" i="19"/>
  <c r="AG36" i="19"/>
  <c r="B223" i="13"/>
  <c r="B222" i="13"/>
  <c r="K16" i="1" l="1"/>
  <c r="L16" i="1" s="1"/>
  <c r="K21" i="1"/>
  <c r="L21" i="1" s="1"/>
  <c r="K10" i="1"/>
  <c r="L10" i="1" s="1"/>
  <c r="K14" i="1"/>
  <c r="L14" i="1" s="1"/>
  <c r="P14" i="18" l="1"/>
  <c r="P22" i="18"/>
  <c r="AH38" i="18"/>
  <c r="V30" i="18"/>
  <c r="J30" i="18"/>
  <c r="M10" i="1"/>
  <c r="AH6" i="18"/>
  <c r="J22" i="18"/>
  <c r="AH22" i="18"/>
  <c r="V22" i="18"/>
  <c r="V38" i="18"/>
  <c r="J14" i="18"/>
  <c r="AB14" i="18"/>
  <c r="P38" i="18"/>
  <c r="AH30" i="18"/>
  <c r="V6" i="18"/>
  <c r="J6" i="18"/>
  <c r="P6" i="18"/>
  <c r="V14" i="18"/>
  <c r="AH14" i="18"/>
  <c r="AB22" i="18"/>
  <c r="AB38" i="18"/>
  <c r="AB6" i="18"/>
  <c r="P30" i="18"/>
  <c r="J38" i="18"/>
  <c r="N10" i="1"/>
  <c r="AB30" i="18"/>
  <c r="AH12" i="18"/>
  <c r="AB28" i="18"/>
  <c r="P12" i="18"/>
  <c r="AB12" i="18"/>
  <c r="P36" i="18"/>
  <c r="J28" i="18"/>
  <c r="V28" i="18"/>
  <c r="AB36" i="18"/>
  <c r="V20" i="18"/>
  <c r="J20" i="18"/>
  <c r="P28" i="18"/>
  <c r="AH20" i="18"/>
  <c r="P20" i="18"/>
  <c r="AB44" i="18"/>
  <c r="AH36" i="18"/>
  <c r="AH44" i="18"/>
  <c r="AH28" i="18"/>
  <c r="M21" i="1"/>
  <c r="AB21" i="1" s="1"/>
  <c r="N21" i="1"/>
  <c r="V44" i="18"/>
  <c r="V36" i="18"/>
  <c r="P44" i="18"/>
  <c r="V12" i="18"/>
  <c r="J12" i="18"/>
  <c r="J44" i="18"/>
  <c r="J36" i="18"/>
  <c r="AB20" i="18"/>
  <c r="N14" i="18"/>
  <c r="T22" i="18"/>
  <c r="N14" i="1"/>
  <c r="AF6" i="18"/>
  <c r="N38" i="18"/>
  <c r="T6" i="18"/>
  <c r="Z22" i="18"/>
  <c r="AL6" i="18"/>
  <c r="N30" i="18"/>
  <c r="T14" i="18"/>
  <c r="Z6" i="18"/>
  <c r="AL14" i="18"/>
  <c r="AF22" i="18"/>
  <c r="AF38" i="18"/>
  <c r="AL30" i="18"/>
  <c r="AF14" i="18"/>
  <c r="T30" i="18"/>
  <c r="Z14" i="18"/>
  <c r="AL38" i="18"/>
  <c r="T38" i="18"/>
  <c r="N22" i="18"/>
  <c r="N6" i="18"/>
  <c r="M14" i="1"/>
  <c r="AL22" i="18"/>
  <c r="AF30" i="18"/>
  <c r="Z30" i="18"/>
  <c r="Z38" i="18"/>
  <c r="AF24" i="18"/>
  <c r="M16" i="1"/>
  <c r="AB16" i="1" s="1"/>
  <c r="AF8" i="18"/>
  <c r="T24" i="18"/>
  <c r="N32" i="18"/>
  <c r="AL40" i="18"/>
  <c r="T32" i="18"/>
  <c r="AF16" i="18"/>
  <c r="Z24" i="18"/>
  <c r="AF32" i="18"/>
  <c r="Z40" i="18"/>
  <c r="T8" i="18"/>
  <c r="AL24" i="18"/>
  <c r="N16" i="18"/>
  <c r="N8" i="18"/>
  <c r="T16" i="18"/>
  <c r="AL32" i="18"/>
  <c r="AL16" i="18"/>
  <c r="AL8" i="18"/>
  <c r="Z8" i="18"/>
  <c r="N40" i="18"/>
  <c r="Z16" i="18"/>
  <c r="N24" i="18"/>
  <c r="N16" i="1"/>
  <c r="T40" i="18"/>
  <c r="Z32" i="18"/>
  <c r="AF40" i="18"/>
  <c r="AA21" i="1" l="1"/>
  <c r="AB22" i="1"/>
  <c r="AA16" i="1"/>
  <c r="AB17" i="1"/>
  <c r="AB14" i="1"/>
  <c r="AA14" i="1" s="1"/>
  <c r="AB15" i="1"/>
  <c r="AA15" i="1" s="1"/>
  <c r="W28" i="19" l="1"/>
  <c r="AC8" i="19"/>
  <c r="K8" i="19"/>
  <c r="K38" i="19"/>
  <c r="Q8" i="19"/>
  <c r="Q48" i="19"/>
  <c r="K28" i="19"/>
  <c r="AI38" i="19"/>
  <c r="AC15" i="1"/>
  <c r="W38" i="19"/>
  <c r="AI48" i="19"/>
  <c r="W18" i="19"/>
  <c r="AC28" i="19"/>
  <c r="W48" i="19"/>
  <c r="K48" i="19"/>
  <c r="AC38" i="19"/>
  <c r="Q18" i="19"/>
  <c r="AC18" i="19"/>
  <c r="K18" i="19"/>
  <c r="AI28" i="19"/>
  <c r="W8" i="19"/>
  <c r="AI8" i="19"/>
  <c r="AI18" i="19"/>
  <c r="Q38" i="19"/>
  <c r="AC48" i="19"/>
  <c r="Q28" i="19"/>
  <c r="V11" i="19"/>
  <c r="J31" i="19"/>
  <c r="AH41" i="19"/>
  <c r="AB31" i="19"/>
  <c r="V41" i="19"/>
  <c r="AB11" i="19"/>
  <c r="AH31" i="19"/>
  <c r="AH51" i="19"/>
  <c r="P11" i="19"/>
  <c r="AB21" i="19"/>
  <c r="AB41" i="19"/>
  <c r="P41" i="19"/>
  <c r="AB51" i="19"/>
  <c r="V31" i="19"/>
  <c r="P51" i="19"/>
  <c r="V51" i="19"/>
  <c r="AH11" i="19"/>
  <c r="J11" i="19"/>
  <c r="P31" i="19"/>
  <c r="AC16" i="1"/>
  <c r="J21" i="19"/>
  <c r="P21" i="19"/>
  <c r="AH21" i="19"/>
  <c r="V21" i="19"/>
  <c r="J51" i="19"/>
  <c r="J41" i="19"/>
  <c r="AC14" i="1"/>
  <c r="AB28" i="19"/>
  <c r="J28" i="19"/>
  <c r="V8" i="19"/>
  <c r="P48" i="19"/>
  <c r="AB38" i="19"/>
  <c r="AB8" i="19"/>
  <c r="V18" i="19"/>
  <c r="J18" i="19"/>
  <c r="AH8" i="19"/>
  <c r="P38" i="19"/>
  <c r="V38" i="19"/>
  <c r="J48" i="19"/>
  <c r="AH48" i="19"/>
  <c r="AB18" i="19"/>
  <c r="V48" i="19"/>
  <c r="P28" i="19"/>
  <c r="J38" i="19"/>
  <c r="P18" i="19"/>
  <c r="AB48" i="19"/>
  <c r="AH38" i="19"/>
  <c r="AH28" i="19"/>
  <c r="V28" i="19"/>
  <c r="AH18" i="19"/>
  <c r="J8" i="19"/>
  <c r="P8" i="19"/>
  <c r="AB23" i="1"/>
  <c r="AA22" i="1"/>
  <c r="AA17" i="1"/>
  <c r="AB18" i="1"/>
  <c r="V45" i="19"/>
  <c r="V15" i="19"/>
  <c r="P25" i="19"/>
  <c r="P45" i="19"/>
  <c r="P35" i="19"/>
  <c r="J25" i="19"/>
  <c r="AB45" i="19"/>
  <c r="J45" i="19"/>
  <c r="AH35" i="19"/>
  <c r="J55" i="19"/>
  <c r="AH15" i="19"/>
  <c r="P15" i="19"/>
  <c r="AB25" i="19"/>
  <c r="J35" i="19"/>
  <c r="AH55" i="19"/>
  <c r="J15" i="19"/>
  <c r="AC21" i="1"/>
  <c r="V35" i="19"/>
  <c r="AB55" i="19"/>
  <c r="AH45" i="19"/>
  <c r="V55" i="19"/>
  <c r="AB35" i="19"/>
  <c r="AB15" i="19"/>
  <c r="AH25" i="19"/>
  <c r="P55" i="19"/>
  <c r="V25" i="19"/>
  <c r="AA23" i="1" l="1"/>
  <c r="AD45" i="19" s="1"/>
  <c r="AB24" i="1"/>
  <c r="W11" i="19"/>
  <c r="AC11" i="19"/>
  <c r="K41" i="19"/>
  <c r="AC21" i="19"/>
  <c r="Q21" i="19"/>
  <c r="K51" i="19"/>
  <c r="Q41" i="19"/>
  <c r="AC51" i="19"/>
  <c r="AC17" i="1"/>
  <c r="Q51" i="19"/>
  <c r="AI51" i="19"/>
  <c r="AI11" i="19"/>
  <c r="K31" i="19"/>
  <c r="Q31" i="19"/>
  <c r="K21" i="19"/>
  <c r="K11" i="19"/>
  <c r="W31" i="19"/>
  <c r="AI41" i="19"/>
  <c r="W21" i="19"/>
  <c r="W41" i="19"/>
  <c r="AC41" i="19"/>
  <c r="W51" i="19"/>
  <c r="AI21" i="19"/>
  <c r="AI31" i="19"/>
  <c r="AC31" i="19"/>
  <c r="Q11" i="19"/>
  <c r="K45" i="19"/>
  <c r="Q35" i="19"/>
  <c r="Q15" i="19"/>
  <c r="Q55" i="19"/>
  <c r="AC55" i="19"/>
  <c r="W25" i="19"/>
  <c r="W55" i="19"/>
  <c r="W35" i="19"/>
  <c r="K35" i="19"/>
  <c r="AI45" i="19"/>
  <c r="K55" i="19"/>
  <c r="AC35" i="19"/>
  <c r="AI25" i="19"/>
  <c r="W15" i="19"/>
  <c r="AC45" i="19"/>
  <c r="K25" i="19"/>
  <c r="AI55" i="19"/>
  <c r="AC25" i="19"/>
  <c r="W45" i="19"/>
  <c r="AC15" i="19"/>
  <c r="AI35" i="19"/>
  <c r="AC22" i="1"/>
  <c r="K15" i="19"/>
  <c r="Q25" i="19"/>
  <c r="Q45" i="19"/>
  <c r="AI15" i="19"/>
  <c r="AA18" i="1"/>
  <c r="AB19" i="1"/>
  <c r="AD55" i="19"/>
  <c r="AC23" i="1"/>
  <c r="AJ55" i="19"/>
  <c r="R55" i="19"/>
  <c r="L35" i="19"/>
  <c r="AJ45" i="19"/>
  <c r="R15" i="19"/>
  <c r="X45" i="19"/>
  <c r="R25" i="19"/>
  <c r="X55" i="19"/>
  <c r="AD35" i="19"/>
  <c r="L55" i="19"/>
  <c r="AJ35" i="19"/>
  <c r="AJ15" i="19"/>
  <c r="X15" i="19"/>
  <c r="R35" i="19"/>
  <c r="R45" i="19"/>
  <c r="AD25" i="19" l="1"/>
  <c r="X25" i="19"/>
  <c r="AJ25" i="19"/>
  <c r="L25" i="19"/>
  <c r="L45" i="19"/>
  <c r="X35" i="19"/>
  <c r="AD15" i="19"/>
  <c r="L15" i="19"/>
  <c r="AA24" i="1"/>
  <c r="AC24" i="1" s="1"/>
  <c r="AB25" i="1"/>
  <c r="AA25" i="1" s="1"/>
  <c r="S35" i="19"/>
  <c r="S25" i="19"/>
  <c r="M25" i="19"/>
  <c r="M55" i="19"/>
  <c r="M15" i="19"/>
  <c r="AE55" i="19"/>
  <c r="AK15" i="19"/>
  <c r="Y25" i="19"/>
  <c r="AE25" i="19"/>
  <c r="Y15" i="19"/>
  <c r="AK45" i="19"/>
  <c r="Y45" i="19"/>
  <c r="M35" i="19"/>
  <c r="AK25" i="19"/>
  <c r="AA19" i="1"/>
  <c r="AB20" i="1"/>
  <c r="AA20" i="1" s="1"/>
  <c r="AJ21" i="19"/>
  <c r="AD41" i="19"/>
  <c r="AC18" i="1"/>
  <c r="L21" i="19"/>
  <c r="X21" i="19"/>
  <c r="AJ41" i="19"/>
  <c r="X31" i="19"/>
  <c r="AJ31" i="19"/>
  <c r="AD21" i="19"/>
  <c r="AD31" i="19"/>
  <c r="AJ11" i="19"/>
  <c r="L41" i="19"/>
  <c r="L11" i="19"/>
  <c r="R11" i="19"/>
  <c r="L31" i="19"/>
  <c r="X11" i="19"/>
  <c r="AD51" i="19"/>
  <c r="L51" i="19"/>
  <c r="R21" i="19"/>
  <c r="AJ51" i="19"/>
  <c r="AD11" i="19"/>
  <c r="X51" i="19"/>
  <c r="R31" i="19"/>
  <c r="R51" i="19"/>
  <c r="X41" i="19"/>
  <c r="R41" i="19"/>
  <c r="S55" i="19" l="1"/>
  <c r="AE45" i="19"/>
  <c r="S15" i="19"/>
  <c r="Y35" i="19"/>
  <c r="AK55" i="19"/>
  <c r="AE35" i="19"/>
  <c r="AE15" i="19"/>
  <c r="AK35" i="19"/>
  <c r="Y55" i="19"/>
  <c r="M45" i="19"/>
  <c r="S45" i="19"/>
  <c r="AL55" i="19"/>
  <c r="N25" i="19"/>
  <c r="T35" i="19"/>
  <c r="AL15" i="19"/>
  <c r="Z25" i="19"/>
  <c r="T55" i="19"/>
  <c r="AF45" i="19"/>
  <c r="N15" i="19"/>
  <c r="Z15" i="19"/>
  <c r="Z35" i="19"/>
  <c r="N45" i="19"/>
  <c r="AL25" i="19"/>
  <c r="AL35" i="19"/>
  <c r="T15" i="19"/>
  <c r="T25" i="19"/>
  <c r="AC25" i="1"/>
  <c r="N55" i="19"/>
  <c r="Z45" i="19"/>
  <c r="Z55" i="19"/>
  <c r="T45" i="19"/>
  <c r="N35" i="19"/>
  <c r="AF25" i="19"/>
  <c r="AL45" i="19"/>
  <c r="AF15" i="19"/>
  <c r="AF55" i="19"/>
  <c r="AF35" i="19"/>
  <c r="T51" i="19"/>
  <c r="AF21" i="19"/>
  <c r="Z31" i="19"/>
  <c r="AL11" i="19"/>
  <c r="AL41" i="19"/>
  <c r="AL51" i="19"/>
  <c r="N41" i="19"/>
  <c r="AL21" i="19"/>
  <c r="Z11" i="19"/>
  <c r="N51" i="19"/>
  <c r="AL31" i="19"/>
  <c r="N21" i="19"/>
  <c r="T11" i="19"/>
  <c r="T21" i="19"/>
  <c r="N11" i="19"/>
  <c r="Z51" i="19"/>
  <c r="T41" i="19"/>
  <c r="AF31" i="19"/>
  <c r="Z41" i="19"/>
  <c r="T31" i="19"/>
  <c r="N31" i="19"/>
  <c r="AF11" i="19"/>
  <c r="Z21" i="19"/>
  <c r="AF51" i="19"/>
  <c r="AC20" i="1"/>
  <c r="AF41" i="19"/>
  <c r="AE11" i="19"/>
  <c r="Y21" i="19"/>
  <c r="M31" i="19"/>
  <c r="AK21" i="19"/>
  <c r="AE41" i="19"/>
  <c r="AE51" i="19"/>
  <c r="AE31" i="19"/>
  <c r="AK11" i="19"/>
  <c r="S21" i="19"/>
  <c r="Y41" i="19"/>
  <c r="AK41" i="19"/>
  <c r="M51" i="19"/>
  <c r="AK31" i="19"/>
  <c r="AE21" i="19"/>
  <c r="AK51" i="19"/>
  <c r="AC19" i="1"/>
  <c r="S11" i="19"/>
  <c r="M11" i="19"/>
  <c r="M41" i="19"/>
  <c r="S31" i="19"/>
  <c r="Y51" i="19"/>
  <c r="Y11" i="19"/>
  <c r="S51" i="19"/>
  <c r="M21" i="19"/>
  <c r="S41" i="19"/>
  <c r="Y31"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<sst xmlns="http://schemas.openxmlformats.org/spreadsheetml/2006/main" count="444" uniqueCount="245">
  <si>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</si>
  <si>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</si>
  <si>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</si>
  <si>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</si>
  <si>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</si>
  <si>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</si>
  <si>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</si>
  <si>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</si>
  <si>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</si>
  <si>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</si>
  <si>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</si>
  <si>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</si>
  <si>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</si>
  <si>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</si>
  <si>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</si>
  <si>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</si>
  <si>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</si>
  <si>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</si>
  <si>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</si>
  <si>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</si>
  <si>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</si>
  <si>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</si>
  <si>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</si>
  <si>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</si>
  <si>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</si>
  <si>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</si>
  <si>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</si>
  <si>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</si>
  <si>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</si>
  <si>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</si>
  <si>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</si>
  <si>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</si>
  <si>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</si>
  <si>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</si>
  <si>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</si>
  <si>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</si>
  <si>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</si>
  <si>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</si>
  <si>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</si>
  <si>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</si>
  <si>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</si>
  <si>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</si>
  <si>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</si>
  <si>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</si>
  <si>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</si>
  <si>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</si>
  <si>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</si>
  <si>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</si>
  <si>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</si>
  <si>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</si>
  <si>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</si>
  <si>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</si>
  <si>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</si>
  <si>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</si>
  <si>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</si>
  <si>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</si>
  <si>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</si>
  <si>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</si>
  <si>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</si>
  <si>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</si>
  <si>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Formato Mapa Riesgos </t>
  </si>
  <si>
    <t>Proceso:</t>
  </si>
  <si>
    <t xml:space="preserve">Tecnologías de la Información y Comunicaciones </t>
  </si>
  <si>
    <t>Objetivo:</t>
  </si>
  <si>
    <t>Asegurar la disponibilidad y optimización de las tecnologías de la información y las comunicaciones que se han implementado hacía la ciudadanía del Municipio y la administración Municipal de Chía, a través de la gestión de acciones para el desarrollo de aplicaciones, la administración y soporte de los recursos tecnológicos y de conectividad.</t>
  </si>
  <si>
    <t>Alcance:</t>
  </si>
  <si>
    <t>Inicia con la  identificación y evaluación de riesgos relacionados a las Tecnologías de la Información y Comunicaciones (TIC), incluyendo : Riesgos de seguridad de la información, Riesgos de corrupción, Identificación de los puntos de riesgo, Identificación de las áreas de impacto, descripción del riesgo, clasificación del riesgo, y otros eventos que puedan impactar la operación y seguridad de los sistemas críticos de la entidad. Se orientara en establecer acciones de analisis, evaluación y estrategias  preventivas y correctivas para mitigar los riesgos, asegurarando la protección adecuada de los activos y los objetivos estrategicos de la entidad.</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</si>
  <si>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</si>
  <si>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</si>
  <si>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</si>
  <si>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</si>
  <si>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</si>
  <si>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</si>
  <si>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</si>
  <si>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</si>
  <si>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</si>
  <si>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</si>
  <si>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</si>
  <si>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</si>
  <si>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</si>
  <si>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</si>
  <si>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</si>
  <si>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</si>
  <si>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</si>
  <si>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</si>
  <si>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</si>
  <si>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</si>
  <si>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</si>
  <si>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</si>
  <si>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</si>
  <si>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</si>
  <si>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</si>
  <si>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</si>
  <si>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</si>
  <si>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</si>
  <si>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Económico y Reputacional</t>
  </si>
  <si>
    <t>Daños Activos Fisicos</t>
  </si>
  <si>
    <t xml:space="preserve">     Entre 100 y 500 SMLMV </t>
  </si>
  <si>
    <t>Preventivo</t>
  </si>
  <si>
    <t>Manual</t>
  </si>
  <si>
    <t>Documentado</t>
  </si>
  <si>
    <t>Aleatoria</t>
  </si>
  <si>
    <t>Con Registro</t>
  </si>
  <si>
    <t>Aceptar</t>
  </si>
  <si>
    <t>Continua</t>
  </si>
  <si>
    <t>Ejecucion y Administracion de procesos</t>
  </si>
  <si>
    <t>Correctivo</t>
  </si>
  <si>
    <t>Reducir (mitigar)</t>
  </si>
  <si>
    <t>Detectivo</t>
  </si>
  <si>
    <t>Reputacional</t>
  </si>
  <si>
    <t>Usuarios, productos y practicas , organizacionales</t>
  </si>
  <si>
    <t xml:space="preserve">     Entre 10 y 50 SMLMV </t>
  </si>
  <si>
    <t>Automático</t>
  </si>
  <si>
    <t>Económico</t>
  </si>
  <si>
    <t>Sin Documentar</t>
  </si>
  <si>
    <t>Fallas Tecnologicas</t>
  </si>
  <si>
    <t xml:space="preserve">     Afectación menor a 10 SMLMV .</t>
  </si>
  <si>
    <t xml:space="preserve">
Deficiencia en los sistemas de seguridad Informatica</t>
  </si>
  <si>
    <t xml:space="preserve">
Falla de controles fisicos y logicos en equipos perimetrales.
Infraestructura tecnologica Hardware y/o Software de tecnología obsoleta.
Políticas de seguridad de la información, inexistentes o inapropiadas.
 Falta de conocimiento de los profesionales asociados a los procesos de sistemas </t>
  </si>
  <si>
    <t xml:space="preserve">
Probabilidad de un impacto economico y reputacional debido a deficiencia en los sistemas de seguridad informatica por causa de controles fisicos y logicos en equipos perimetrales, infraestructura tecnologica obsoleta, políticas de seguridad de la información, inexistentes o inapropiadas y falta de conocimiento de los profesionales asociados a los procesos de sistemas</t>
  </si>
  <si>
    <t>Realiza evaluaciones regulares de riesgos para identificar vulnerabilidades en los sistemas y redes.</t>
  </si>
  <si>
    <t>Establecer políticas de seguridad informática que abarquen áreas como el uso de contraseñas seguras, acceso a sistemas y redes, manejo de datos sensibles, y responsabilidades del usuario.</t>
  </si>
  <si>
    <t>Mantener actualizados los  firewalls, sistemas de detección de intrusiones (IDS) y prevención de intrusiones (IPS), y realizar controles de acceso adecuados para proteger las redes internas y externas contra accesos no autorizados y ataques.</t>
  </si>
  <si>
    <t>Utilizar herramientas de análisis de seguridad para identificar patrones de comportamiento sospechoso y establecer sistemas de monitoreo continuo para detectar actividades anomalas</t>
  </si>
  <si>
    <t>Desarrollar plan de respuesta a incidentes que incluya procedimientos detallados para manejar y mitigar incidentes de seguridad cibernética</t>
  </si>
  <si>
    <t xml:space="preserve">
Carencia en implementación de procesos y procedimientos internos seguros.
Falta de fortalecimiento de las capacidades de gestión de tecnologías de la información  
Omisión de habilitación y mejora de servicios Digitales </t>
  </si>
  <si>
    <t xml:space="preserve">
Probabilidad de un impacto economico y reputacional con motivo de la ausencia de implementación de la politica de gobierno digital y seguridad digital a causa de carencia en implementación de procesos y procedimientos internos seguros, falta de fortalecimiento de las capacidades de gestión de tecnologías de la información y omisión de habilitación y mejora de servicios digitales.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</si>
  <si>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</si>
  <si>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</si>
  <si>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</si>
  <si>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</si>
  <si>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</si>
  <si>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</si>
  <si>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</si>
  <si>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</si>
  <si>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</si>
  <si>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</si>
  <si>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</si>
  <si>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</si>
  <si>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</si>
  <si>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</si>
  <si>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</si>
  <si>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</si>
  <si>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</si>
  <si>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</si>
  <si>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</si>
  <si>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</si>
  <si>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</si>
  <si>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</si>
  <si>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</si>
  <si>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</si>
  <si>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</si>
  <si>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</si>
  <si>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</si>
  <si>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</si>
  <si>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</si>
  <si>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</si>
  <si>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</si>
  <si>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</si>
  <si>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</si>
  <si>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</si>
  <si>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</si>
  <si>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</si>
  <si>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</si>
  <si>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</si>
  <si>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</si>
  <si>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</si>
  <si>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</si>
  <si>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</si>
  <si>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</si>
  <si>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</si>
  <si>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</si>
  <si>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</si>
  <si>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</si>
  <si>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</si>
  <si>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</si>
  <si>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</si>
  <si>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</si>
  <si>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</si>
  <si>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</si>
  <si>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</si>
  <si>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</si>
  <si>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</si>
  <si>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</si>
  <si>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</si>
  <si>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</si>
  <si>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</si>
  <si>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</si>
  <si>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</si>
  <si>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</si>
  <si>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</si>
  <si>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</si>
  <si>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</si>
  <si>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</si>
  <si>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</si>
  <si>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</si>
  <si>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</si>
  <si>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</si>
  <si>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</si>
  <si>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</si>
  <si>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</si>
  <si>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</si>
  <si>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</si>
  <si>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</si>
  <si>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</si>
  <si>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</si>
  <si>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</si>
  <si>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</si>
  <si>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</si>
  <si>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</si>
  <si>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</si>
  <si>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</si>
  <si>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</si>
  <si>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</si>
  <si>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</si>
  <si>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Evitar</t>
  </si>
  <si>
    <t>Reducir (compartir)</t>
  </si>
  <si>
    <t>Plan de accion (solo para la opción reducir)</t>
  </si>
  <si>
    <t>Finalizado</t>
  </si>
  <si>
    <t>En curso</t>
  </si>
  <si>
    <t>Fraude Externo</t>
  </si>
  <si>
    <t>Fraude Interno</t>
  </si>
  <si>
    <t>Relaciones Laborales</t>
  </si>
  <si>
    <t>Registro Sustancial</t>
  </si>
  <si>
    <t>Registro Material</t>
  </si>
  <si>
    <t>Sin registro</t>
  </si>
  <si>
    <t>Reducir</t>
  </si>
  <si>
    <t>Perdida o alteración de la información</t>
  </si>
  <si>
    <t>No contar con políticas de seguridad de la información. 
No contar  con controles adecuados para proteger la información. Amenazas Emergentes tecnológicas o de ingeniería social que atentan a la integridad, seguridad y disponibilidad de la información. 
No contar con matrices de roles y perfiles Uso de credenciales de acceso a recursos tecnológicos que han sido asignadas a otros usuarios</t>
  </si>
  <si>
    <t xml:space="preserve">
Posibilidad de perdida económica y/o reputacional debido a la pérdida o alteración de la información originada por no contar con políticas o controles adecuados para proteger la información; o por amenazas tecnológicas emergentes o de ingeniería social que atenten la integridad, seguridad y disponibilidad de la información.
</t>
  </si>
  <si>
    <t>El profesional de gestion del area tic debe velar por el cumplimiento y socialización de las políticas de seguridad de la información de la entidad.</t>
  </si>
  <si>
    <t xml:space="preserve">
Incremento en los tiempo de respuesta y resolución de fallas.
Incapacidad para cumplir los SLA y estandares de servicio.
Falta de trazabilidad o seguimiento en procesos de soporte iniciados a equipos y componentes.
</t>
  </si>
  <si>
    <t xml:space="preserve">
Carencia de  un punto centralizado para tramite de peticiones de servicio técnico</t>
  </si>
  <si>
    <t>Posibilidad de un impacto reputacional y/o económico debido a la carencia de  un punto centralizado para tramite de peticiones de servicio técnico  por causa del incremento en los  tiempos de respuesta y resolución de fallas, falta de trazabilidad  o seguimiento en los procesos de soporte iniciados a equipos y componentes, e incapacidad de cumplir los SLA y estandares de servicio</t>
  </si>
  <si>
    <t>Ausencia de Implementación de la Politica de Gobierno Digital y seguridad Digital</t>
  </si>
  <si>
    <t xml:space="preserve">Mantener copias de seguridad regulares o periodicas de toda la información critica y sensible, almacenandola en ubicaciones seguras y separadas de los datos originales. </t>
  </si>
  <si>
    <t>Reportar y documentar  cada evento que atente ante la seguridad, integridad o disponibilidad de la información.</t>
  </si>
  <si>
    <t xml:space="preserve">Emplear software libre,  para la gestión en  mesa de ayuda,  que permita  la  recepción,   asignación y monitoreo de tickets,  así como reportes e informes  de tiempos,  casos recurrentes, cantidad de casos por responsable. </t>
  </si>
  <si>
    <t xml:space="preserve">Realizar  la asignacion, control y monitoreo  de los requerimientos e incidentes tecnicos,  solicitados a la oficina   TIC, mediante los diferentes canales de atención   </t>
  </si>
  <si>
    <t>Realizar el control y resguardo de la  caracterización y clasificación de  la información etiquetada:  "Publica", "Clasificada" y "Reservada" entregada por cada Secretaria, Oficina, Dirección o Dependencia</t>
  </si>
  <si>
    <t>Implementar el Modelo de Seguridad y Privacidad de la Información en donde se aborden las gestiones de activos, riesgos, cultura, cumplimiento, continuidad del servicio e incidentes lo cual permita propender por la seguridad y privacidad de la información en la entidad.</t>
  </si>
  <si>
    <r>
      <rPr>
        <sz val="10"/>
        <rFont val="Arial Narrow"/>
        <family val="2"/>
      </rPr>
      <t>Establecer un plan de cambio, cultura y apropiació</t>
    </r>
    <r>
      <rPr>
        <sz val="10"/>
        <color rgb="FFFF0000"/>
        <rFont val="Arial Narrow"/>
        <family val="2"/>
      </rPr>
      <t>n</t>
    </r>
    <r>
      <rPr>
        <sz val="10"/>
        <color theme="1"/>
        <rFont val="Arial Narrow"/>
        <family val="2"/>
      </rPr>
      <t xml:space="preserve"> sobre seguridad digital y buenas prácticas de gobierno digital a todos los empleados, contratistas y terceros que interactúen con los sistemas e información de la organización.</t>
    </r>
  </si>
  <si>
    <t>Establecer un plan de respuesta  a  incidentes que incluya  procedimientos detallados  para  prevenir/detener/dar respuesta y recuperación a eventos e incidentes de seguridad digital y de la información.</t>
  </si>
  <si>
    <t>Crear y documentar políticas claras de gobierno digital y seguridad digital 2024 al 2028 las cuales deben ser aprobadas por el comité de gestión y desempeño, comunicadas y publicadas dentro de la entidad.</t>
  </si>
  <si>
    <t xml:space="preserve">Identificar, elaborar y cumplir con los requisitos definidos por el comité de seguridad, en el acuersdo de confidencialidad de la información, relativo a la preservación de la privacidad y protección de la información y de los datos de carácter personal deacuerdo con las leyes, regulaciones aplicables y los requisitos contractuales.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</si>
</sst>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59999389629810485"/>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2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6" fillId="0" borderId="2" xfId="0" applyFont="1" applyBorder="1" applyAlignment="1" applyProtection="1">
      <alignment horizontal="justify" vertical="top"/>
      <protection locked="0"/>
    </xf>
    <xf numFmtId="0" fontId="6" fillId="0" borderId="0" xfId="0" applyFont="1" applyAlignment="1">
      <alignment horizontal="center" vertical="center"/>
    </xf>
    <xf numFmtId="0" fontId="6" fillId="0" borderId="2"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protection hidden="1"/>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164" fontId="6" fillId="9" borderId="2" xfId="1" applyNumberFormat="1" applyFont="1" applyFill="1" applyBorder="1" applyAlignment="1">
      <alignment horizontal="center" vertical="center"/>
    </xf>
    <xf numFmtId="0" fontId="58" fillId="0" borderId="2" xfId="0"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locked="0"/>
    </xf>
    <xf numFmtId="9" fontId="58" fillId="0" borderId="2" xfId="0" applyNumberFormat="1" applyFont="1" applyBorder="1" applyAlignment="1" applyProtection="1">
      <alignment horizontal="center" vertical="center"/>
      <protection hidden="1"/>
    </xf>
    <xf numFmtId="164" fontId="58"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58" fillId="0" borderId="4" xfId="0" applyNumberFormat="1"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hidden="1"/>
    </xf>
    <xf numFmtId="0" fontId="58" fillId="0" borderId="4" xfId="0" applyFont="1" applyBorder="1" applyAlignment="1" applyProtection="1">
      <alignment horizontal="center" vertical="center" textRotation="90"/>
      <protection locked="0"/>
    </xf>
    <xf numFmtId="0" fontId="58" fillId="2" borderId="2" xfId="0" applyFont="1" applyFill="1" applyBorder="1" applyAlignment="1">
      <alignment horizontal="center" vertical="center" textRotation="90"/>
    </xf>
    <xf numFmtId="0" fontId="6" fillId="0" borderId="2" xfId="0" applyFont="1" applyBorder="1" applyAlignment="1" applyProtection="1">
      <alignment horizontal="justify" vertical="center" wrapText="1"/>
      <protection locked="0"/>
    </xf>
    <xf numFmtId="14" fontId="1"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protection locked="0"/>
    </xf>
    <xf numFmtId="0" fontId="6" fillId="0" borderId="2" xfId="0" applyFont="1" applyBorder="1" applyAlignment="1" applyProtection="1">
      <alignment horizontal="center" vertical="center" wrapText="1"/>
      <protection locked="0"/>
    </xf>
    <xf numFmtId="0" fontId="6" fillId="4" borderId="2" xfId="0" applyFont="1" applyFill="1" applyBorder="1" applyAlignment="1" applyProtection="1">
      <alignment horizontal="justify" vertical="center"/>
      <protection locked="0"/>
    </xf>
    <xf numFmtId="0" fontId="6" fillId="4" borderId="2" xfId="0" applyFont="1" applyFill="1" applyBorder="1" applyAlignment="1" applyProtection="1">
      <alignment horizontal="justify" vertical="center" wrapText="1"/>
      <protection locked="0"/>
    </xf>
    <xf numFmtId="0" fontId="6" fillId="16"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0" fillId="14" borderId="48" xfId="2" applyFont="1" applyFill="1" applyBorder="1" applyAlignment="1">
      <alignment horizontal="center" vertical="center" wrapText="1"/>
    </xf>
    <xf numFmtId="0" fontId="50" fillId="14" borderId="49" xfId="2" applyFont="1" applyFill="1" applyBorder="1" applyAlignment="1">
      <alignment horizontal="center" vertical="center" wrapText="1"/>
    </xf>
    <xf numFmtId="0" fontId="50" fillId="14"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58" fillId="2" borderId="2"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58" fillId="2" borderId="8" xfId="0" applyFont="1" applyFill="1" applyBorder="1" applyAlignment="1">
      <alignment horizontal="center" vertical="center" wrapText="1"/>
    </xf>
    <xf numFmtId="0" fontId="58" fillId="2" borderId="5" xfId="0" applyFont="1" applyFill="1" applyBorder="1" applyAlignment="1">
      <alignment horizontal="center" vertical="center" wrapText="1"/>
    </xf>
    <xf numFmtId="0" fontId="58" fillId="2" borderId="9" xfId="0" applyFont="1" applyFill="1" applyBorder="1" applyAlignment="1">
      <alignment horizontal="center" vertical="center"/>
    </xf>
    <xf numFmtId="0" fontId="58" fillId="2" borderId="3" xfId="0" applyFont="1" applyFill="1" applyBorder="1" applyAlignment="1">
      <alignment horizontal="center" vertical="center"/>
    </xf>
    <xf numFmtId="0" fontId="58" fillId="2" borderId="9" xfId="0" applyFont="1" applyFill="1" applyBorder="1" applyAlignment="1">
      <alignment horizontal="center" vertical="center" wrapText="1"/>
    </xf>
    <xf numFmtId="0" fontId="58" fillId="2" borderId="2" xfId="0" applyFont="1" applyFill="1" applyBorder="1" applyAlignment="1">
      <alignment horizontal="center" vertical="center"/>
    </xf>
    <xf numFmtId="0" fontId="58"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58" fillId="2" borderId="4" xfId="0" applyFont="1" applyFill="1" applyBorder="1" applyAlignment="1">
      <alignment horizontal="center" vertical="center" textRotation="90"/>
    </xf>
    <xf numFmtId="0" fontId="58" fillId="2" borderId="5" xfId="0" applyFont="1" applyFill="1" applyBorder="1" applyAlignment="1">
      <alignment horizontal="center" vertical="center" textRotation="90"/>
    </xf>
    <xf numFmtId="0" fontId="58" fillId="2" borderId="5" xfId="0" applyFont="1" applyFill="1" applyBorder="1" applyAlignment="1">
      <alignment horizontal="center" vertical="center"/>
    </xf>
    <xf numFmtId="0" fontId="58" fillId="2" borderId="4" xfId="0" applyFont="1" applyFill="1" applyBorder="1" applyAlignment="1">
      <alignment horizontal="center" vertical="center" textRotation="90" wrapText="1"/>
    </xf>
    <xf numFmtId="0" fontId="58"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58" fillId="2" borderId="2" xfId="0" applyFont="1" applyFill="1" applyBorder="1" applyAlignment="1">
      <alignment horizontal="center" vertical="center" textRotation="90"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8"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58" fillId="2" borderId="6" xfId="0" applyFont="1" applyFill="1" applyBorder="1" applyAlignment="1">
      <alignment horizontal="center" vertical="center"/>
    </xf>
    <xf numFmtId="0" fontId="58" fillId="2" borderId="10" xfId="0" applyFont="1" applyFill="1" applyBorder="1" applyAlignment="1">
      <alignment horizontal="center" vertical="center"/>
    </xf>
    <xf numFmtId="0" fontId="58" fillId="2" borderId="7" xfId="0"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hidden="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6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rgb="FF9C0006"/>
      </font>
      <fill>
        <patternFill>
          <bgColor rgb="FFFFC7CE"/>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colors>
    <mruColors>
      <color rgb="FFFFCC00"/>
      <color rgb="FFFFFF66"/>
      <color rgb="FF02AE1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3" zoomScale="110" zoomScaleNormal="110" workbookViewId="0">
      <selection activeCell="E13" sqref="E13:F13"/>
    </sheetView>
  </sheetViews>
  <sheetFormatPr baseColWidth="10" defaultColWidth="11.42578125"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x14ac:dyDescent="0.3"/>
    <row r="2" spans="2:8" ht="18" x14ac:dyDescent="0.25">
      <c r="B2" s="157" t="s">
        <v>0</v>
      </c>
      <c r="C2" s="158"/>
      <c r="D2" s="158"/>
      <c r="E2" s="158"/>
      <c r="F2" s="158"/>
      <c r="G2" s="158"/>
      <c r="H2" s="159"/>
    </row>
    <row r="3" spans="2:8" x14ac:dyDescent="0.25">
      <c r="B3" s="83"/>
      <c r="C3" s="84"/>
      <c r="D3" s="84"/>
      <c r="E3" s="84"/>
      <c r="F3" s="84"/>
      <c r="G3" s="84"/>
      <c r="H3" s="85"/>
    </row>
    <row r="4" spans="2:8" ht="63" customHeight="1" x14ac:dyDescent="0.25">
      <c r="B4" s="160" t="s">
        <v>1</v>
      </c>
      <c r="C4" s="161"/>
      <c r="D4" s="161"/>
      <c r="E4" s="161"/>
      <c r="F4" s="161"/>
      <c r="G4" s="161"/>
      <c r="H4" s="162"/>
    </row>
    <row r="5" spans="2:8" ht="63" customHeight="1" x14ac:dyDescent="0.25">
      <c r="B5" s="163"/>
      <c r="C5" s="164"/>
      <c r="D5" s="164"/>
      <c r="E5" s="164"/>
      <c r="F5" s="164"/>
      <c r="G5" s="164"/>
      <c r="H5" s="165"/>
    </row>
    <row r="6" spans="2:8" ht="16.5" x14ac:dyDescent="0.25">
      <c r="B6" s="166" t="s">
        <v>2</v>
      </c>
      <c r="C6" s="167"/>
      <c r="D6" s="167"/>
      <c r="E6" s="167"/>
      <c r="F6" s="167"/>
      <c r="G6" s="167"/>
      <c r="H6" s="168"/>
    </row>
    <row r="7" spans="2:8" ht="95.25" customHeight="1" x14ac:dyDescent="0.25">
      <c r="B7" s="176" t="s">
        <v>3</v>
      </c>
      <c r="C7" s="177"/>
      <c r="D7" s="177"/>
      <c r="E7" s="177"/>
      <c r="F7" s="177"/>
      <c r="G7" s="177"/>
      <c r="H7" s="178"/>
    </row>
    <row r="8" spans="2:8" ht="16.5" x14ac:dyDescent="0.25">
      <c r="B8" s="119"/>
      <c r="C8" s="120"/>
      <c r="D8" s="120"/>
      <c r="E8" s="120"/>
      <c r="F8" s="120"/>
      <c r="G8" s="120"/>
      <c r="H8" s="121"/>
    </row>
    <row r="9" spans="2:8" ht="16.5" customHeight="1" x14ac:dyDescent="0.25">
      <c r="B9" s="169" t="s">
        <v>4</v>
      </c>
      <c r="C9" s="170"/>
      <c r="D9" s="170"/>
      <c r="E9" s="170"/>
      <c r="F9" s="170"/>
      <c r="G9" s="170"/>
      <c r="H9" s="171"/>
    </row>
    <row r="10" spans="2:8" ht="44.25" customHeight="1" x14ac:dyDescent="0.25">
      <c r="B10" s="169"/>
      <c r="C10" s="170"/>
      <c r="D10" s="170"/>
      <c r="E10" s="170"/>
      <c r="F10" s="170"/>
      <c r="G10" s="170"/>
      <c r="H10" s="171"/>
    </row>
    <row r="11" spans="2:8" ht="15.75" thickBot="1" x14ac:dyDescent="0.3">
      <c r="B11" s="108"/>
      <c r="C11" s="111"/>
      <c r="D11" s="116"/>
      <c r="E11" s="117"/>
      <c r="F11" s="117"/>
      <c r="G11" s="118"/>
      <c r="H11" s="112"/>
    </row>
    <row r="12" spans="2:8" ht="15.75" thickTop="1" x14ac:dyDescent="0.25">
      <c r="B12" s="108"/>
      <c r="C12" s="172" t="s">
        <v>5</v>
      </c>
      <c r="D12" s="173"/>
      <c r="E12" s="174" t="s">
        <v>6</v>
      </c>
      <c r="F12" s="175"/>
      <c r="G12" s="111"/>
      <c r="H12" s="112"/>
    </row>
    <row r="13" spans="2:8" ht="35.25" customHeight="1" x14ac:dyDescent="0.25">
      <c r="B13" s="108"/>
      <c r="C13" s="179" t="s">
        <v>7</v>
      </c>
      <c r="D13" s="180"/>
      <c r="E13" s="181" t="s">
        <v>8</v>
      </c>
      <c r="F13" s="182"/>
      <c r="G13" s="111"/>
      <c r="H13" s="112"/>
    </row>
    <row r="14" spans="2:8" ht="17.25" customHeight="1" x14ac:dyDescent="0.25">
      <c r="B14" s="108"/>
      <c r="C14" s="179" t="s">
        <v>9</v>
      </c>
      <c r="D14" s="180"/>
      <c r="E14" s="181" t="s">
        <v>10</v>
      </c>
      <c r="F14" s="182"/>
      <c r="G14" s="111"/>
      <c r="H14" s="112"/>
    </row>
    <row r="15" spans="2:8" ht="19.5" customHeight="1" x14ac:dyDescent="0.25">
      <c r="B15" s="108"/>
      <c r="C15" s="179" t="s">
        <v>11</v>
      </c>
      <c r="D15" s="180"/>
      <c r="E15" s="181" t="s">
        <v>12</v>
      </c>
      <c r="F15" s="182"/>
      <c r="G15" s="111"/>
      <c r="H15" s="112"/>
    </row>
    <row r="16" spans="2:8" ht="69.75" customHeight="1" x14ac:dyDescent="0.25">
      <c r="B16" s="108"/>
      <c r="C16" s="179" t="s">
        <v>13</v>
      </c>
      <c r="D16" s="180"/>
      <c r="E16" s="181" t="s">
        <v>14</v>
      </c>
      <c r="F16" s="182"/>
      <c r="G16" s="111"/>
      <c r="H16" s="112"/>
    </row>
    <row r="17" spans="2:8" ht="34.5" customHeight="1" x14ac:dyDescent="0.25">
      <c r="B17" s="108"/>
      <c r="C17" s="183" t="s">
        <v>15</v>
      </c>
      <c r="D17" s="184"/>
      <c r="E17" s="185" t="s">
        <v>16</v>
      </c>
      <c r="F17" s="186"/>
      <c r="G17" s="111"/>
      <c r="H17" s="112"/>
    </row>
    <row r="18" spans="2:8" ht="27.75" customHeight="1" x14ac:dyDescent="0.25">
      <c r="B18" s="108"/>
      <c r="C18" s="183" t="s">
        <v>17</v>
      </c>
      <c r="D18" s="184"/>
      <c r="E18" s="185" t="s">
        <v>18</v>
      </c>
      <c r="F18" s="186"/>
      <c r="G18" s="111"/>
      <c r="H18" s="112"/>
    </row>
    <row r="19" spans="2:8" ht="28.5" customHeight="1" x14ac:dyDescent="0.25">
      <c r="B19" s="108"/>
      <c r="C19" s="183" t="s">
        <v>19</v>
      </c>
      <c r="D19" s="184"/>
      <c r="E19" s="185" t="s">
        <v>20</v>
      </c>
      <c r="F19" s="186"/>
      <c r="G19" s="111"/>
      <c r="H19" s="112"/>
    </row>
    <row r="20" spans="2:8" ht="72.75" customHeight="1" x14ac:dyDescent="0.25">
      <c r="B20" s="108"/>
      <c r="C20" s="183" t="s">
        <v>21</v>
      </c>
      <c r="D20" s="184"/>
      <c r="E20" s="185" t="s">
        <v>22</v>
      </c>
      <c r="F20" s="186"/>
      <c r="G20" s="111"/>
      <c r="H20" s="112"/>
    </row>
    <row r="21" spans="2:8" ht="64.5" customHeight="1" x14ac:dyDescent="0.25">
      <c r="B21" s="108"/>
      <c r="C21" s="183" t="s">
        <v>23</v>
      </c>
      <c r="D21" s="184"/>
      <c r="E21" s="185" t="s">
        <v>24</v>
      </c>
      <c r="F21" s="186"/>
      <c r="G21" s="111"/>
      <c r="H21" s="112"/>
    </row>
    <row r="22" spans="2:8" ht="71.25" customHeight="1" x14ac:dyDescent="0.25">
      <c r="B22" s="108"/>
      <c r="C22" s="183" t="s">
        <v>25</v>
      </c>
      <c r="D22" s="184"/>
      <c r="E22" s="185" t="s">
        <v>26</v>
      </c>
      <c r="F22" s="186"/>
      <c r="G22" s="111"/>
      <c r="H22" s="112"/>
    </row>
    <row r="23" spans="2:8" ht="55.5" customHeight="1" x14ac:dyDescent="0.25">
      <c r="B23" s="108"/>
      <c r="C23" s="190" t="s">
        <v>27</v>
      </c>
      <c r="D23" s="191"/>
      <c r="E23" s="185" t="s">
        <v>28</v>
      </c>
      <c r="F23" s="186"/>
      <c r="G23" s="111"/>
      <c r="H23" s="112"/>
    </row>
    <row r="24" spans="2:8" ht="42" customHeight="1" x14ac:dyDescent="0.25">
      <c r="B24" s="108"/>
      <c r="C24" s="190" t="s">
        <v>29</v>
      </c>
      <c r="D24" s="191"/>
      <c r="E24" s="185" t="s">
        <v>30</v>
      </c>
      <c r="F24" s="186"/>
      <c r="G24" s="111"/>
      <c r="H24" s="112"/>
    </row>
    <row r="25" spans="2:8" ht="59.25" customHeight="1" x14ac:dyDescent="0.25">
      <c r="B25" s="108"/>
      <c r="C25" s="190" t="s">
        <v>31</v>
      </c>
      <c r="D25" s="191"/>
      <c r="E25" s="185" t="s">
        <v>32</v>
      </c>
      <c r="F25" s="186"/>
      <c r="G25" s="111"/>
      <c r="H25" s="112"/>
    </row>
    <row r="26" spans="2:8" ht="23.25" customHeight="1" x14ac:dyDescent="0.25">
      <c r="B26" s="108"/>
      <c r="C26" s="190" t="s">
        <v>33</v>
      </c>
      <c r="D26" s="191"/>
      <c r="E26" s="185" t="s">
        <v>34</v>
      </c>
      <c r="F26" s="186"/>
      <c r="G26" s="111"/>
      <c r="H26" s="112"/>
    </row>
    <row r="27" spans="2:8" ht="30.75" customHeight="1" x14ac:dyDescent="0.25">
      <c r="B27" s="108"/>
      <c r="C27" s="190" t="s">
        <v>35</v>
      </c>
      <c r="D27" s="191"/>
      <c r="E27" s="185" t="s">
        <v>36</v>
      </c>
      <c r="F27" s="186"/>
      <c r="G27" s="111"/>
      <c r="H27" s="112"/>
    </row>
    <row r="28" spans="2:8" ht="35.25" customHeight="1" x14ac:dyDescent="0.25">
      <c r="B28" s="108"/>
      <c r="C28" s="190" t="s">
        <v>37</v>
      </c>
      <c r="D28" s="191"/>
      <c r="E28" s="185" t="s">
        <v>38</v>
      </c>
      <c r="F28" s="186"/>
      <c r="G28" s="111"/>
      <c r="H28" s="112"/>
    </row>
    <row r="29" spans="2:8" ht="33" customHeight="1" x14ac:dyDescent="0.25">
      <c r="B29" s="108"/>
      <c r="C29" s="190" t="s">
        <v>37</v>
      </c>
      <c r="D29" s="191"/>
      <c r="E29" s="185" t="s">
        <v>38</v>
      </c>
      <c r="F29" s="186"/>
      <c r="G29" s="111"/>
      <c r="H29" s="112"/>
    </row>
    <row r="30" spans="2:8" ht="30" customHeight="1" x14ac:dyDescent="0.25">
      <c r="B30" s="108"/>
      <c r="C30" s="190" t="s">
        <v>39</v>
      </c>
      <c r="D30" s="191"/>
      <c r="E30" s="185" t="s">
        <v>40</v>
      </c>
      <c r="F30" s="186"/>
      <c r="G30" s="111"/>
      <c r="H30" s="112"/>
    </row>
    <row r="31" spans="2:8" ht="35.25" customHeight="1" x14ac:dyDescent="0.25">
      <c r="B31" s="108"/>
      <c r="C31" s="190" t="s">
        <v>41</v>
      </c>
      <c r="D31" s="191"/>
      <c r="E31" s="185" t="s">
        <v>42</v>
      </c>
      <c r="F31" s="186"/>
      <c r="G31" s="111"/>
      <c r="H31" s="112"/>
    </row>
    <row r="32" spans="2:8" ht="31.5" customHeight="1" x14ac:dyDescent="0.25">
      <c r="B32" s="108"/>
      <c r="C32" s="190" t="s">
        <v>43</v>
      </c>
      <c r="D32" s="191"/>
      <c r="E32" s="185" t="s">
        <v>44</v>
      </c>
      <c r="F32" s="186"/>
      <c r="G32" s="111"/>
      <c r="H32" s="112"/>
    </row>
    <row r="33" spans="2:8" ht="35.25" customHeight="1" x14ac:dyDescent="0.25">
      <c r="B33" s="108"/>
      <c r="C33" s="190" t="s">
        <v>45</v>
      </c>
      <c r="D33" s="191"/>
      <c r="E33" s="185" t="s">
        <v>46</v>
      </c>
      <c r="F33" s="186"/>
      <c r="G33" s="111"/>
      <c r="H33" s="112"/>
    </row>
    <row r="34" spans="2:8" ht="59.25" customHeight="1" x14ac:dyDescent="0.25">
      <c r="B34" s="108"/>
      <c r="C34" s="190" t="s">
        <v>47</v>
      </c>
      <c r="D34" s="191"/>
      <c r="E34" s="185" t="s">
        <v>48</v>
      </c>
      <c r="F34" s="186"/>
      <c r="G34" s="111"/>
      <c r="H34" s="112"/>
    </row>
    <row r="35" spans="2:8" ht="29.25" customHeight="1" x14ac:dyDescent="0.25">
      <c r="B35" s="108"/>
      <c r="C35" s="190" t="s">
        <v>49</v>
      </c>
      <c r="D35" s="191"/>
      <c r="E35" s="185" t="s">
        <v>50</v>
      </c>
      <c r="F35" s="186"/>
      <c r="G35" s="111"/>
      <c r="H35" s="112"/>
    </row>
    <row r="36" spans="2:8" ht="82.5" customHeight="1" x14ac:dyDescent="0.25">
      <c r="B36" s="108"/>
      <c r="C36" s="190" t="s">
        <v>51</v>
      </c>
      <c r="D36" s="191"/>
      <c r="E36" s="185" t="s">
        <v>52</v>
      </c>
      <c r="F36" s="186"/>
      <c r="G36" s="111"/>
      <c r="H36" s="112"/>
    </row>
    <row r="37" spans="2:8" ht="46.5" customHeight="1" x14ac:dyDescent="0.25">
      <c r="B37" s="108"/>
      <c r="C37" s="190" t="s">
        <v>53</v>
      </c>
      <c r="D37" s="191"/>
      <c r="E37" s="185" t="s">
        <v>54</v>
      </c>
      <c r="F37" s="186"/>
      <c r="G37" s="111"/>
      <c r="H37" s="112"/>
    </row>
    <row r="38" spans="2:8" ht="6.75" customHeight="1" thickBot="1" x14ac:dyDescent="0.3">
      <c r="B38" s="108"/>
      <c r="C38" s="192"/>
      <c r="D38" s="193"/>
      <c r="E38" s="194"/>
      <c r="F38" s="195"/>
      <c r="G38" s="111"/>
      <c r="H38" s="112"/>
    </row>
    <row r="39" spans="2:8" ht="15.75" thickTop="1" x14ac:dyDescent="0.25">
      <c r="B39" s="108"/>
      <c r="C39" s="109"/>
      <c r="D39" s="109"/>
      <c r="E39" s="110"/>
      <c r="F39" s="110"/>
      <c r="G39" s="111"/>
      <c r="H39" s="112"/>
    </row>
    <row r="40" spans="2:8" ht="21" customHeight="1" x14ac:dyDescent="0.25">
      <c r="B40" s="187" t="s">
        <v>55</v>
      </c>
      <c r="C40" s="188"/>
      <c r="D40" s="188"/>
      <c r="E40" s="188"/>
      <c r="F40" s="188"/>
      <c r="G40" s="188"/>
      <c r="H40" s="189"/>
    </row>
    <row r="41" spans="2:8" ht="20.25" customHeight="1" x14ac:dyDescent="0.25">
      <c r="B41" s="187" t="s">
        <v>56</v>
      </c>
      <c r="C41" s="188"/>
      <c r="D41" s="188"/>
      <c r="E41" s="188"/>
      <c r="F41" s="188"/>
      <c r="G41" s="188"/>
      <c r="H41" s="189"/>
    </row>
    <row r="42" spans="2:8" ht="20.25" customHeight="1" x14ac:dyDescent="0.25">
      <c r="B42" s="187" t="s">
        <v>57</v>
      </c>
      <c r="C42" s="188"/>
      <c r="D42" s="188"/>
      <c r="E42" s="188"/>
      <c r="F42" s="188"/>
      <c r="G42" s="188"/>
      <c r="H42" s="189"/>
    </row>
    <row r="43" spans="2:8" ht="20.25" customHeight="1" x14ac:dyDescent="0.25">
      <c r="B43" s="187" t="s">
        <v>58</v>
      </c>
      <c r="C43" s="188"/>
      <c r="D43" s="188"/>
      <c r="E43" s="188"/>
      <c r="F43" s="188"/>
      <c r="G43" s="188"/>
      <c r="H43" s="189"/>
    </row>
    <row r="44" spans="2:8" x14ac:dyDescent="0.25">
      <c r="B44" s="187" t="s">
        <v>59</v>
      </c>
      <c r="C44" s="188"/>
      <c r="D44" s="188"/>
      <c r="E44" s="188"/>
      <c r="F44" s="188"/>
      <c r="G44" s="188"/>
      <c r="H44" s="189"/>
    </row>
    <row r="45" spans="2:8" ht="15.75" thickBot="1" x14ac:dyDescent="0.3">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29"/>
  <sheetViews>
    <sheetView tabSelected="1" topLeftCell="A5" zoomScaleNormal="100" workbookViewId="0">
      <selection activeCell="A10" sqref="A10:A13"/>
    </sheetView>
  </sheetViews>
  <sheetFormatPr baseColWidth="10" defaultColWidth="11.42578125" defaultRowHeight="16.5" x14ac:dyDescent="0.3"/>
  <cols>
    <col min="1" max="1" width="4" style="2" bestFit="1" customWidth="1"/>
    <col min="2" max="2" width="14.140625" style="2" customWidth="1"/>
    <col min="3" max="4" width="27.7109375" style="2" customWidth="1"/>
    <col min="5" max="5" width="39.42578125" style="1" customWidth="1"/>
    <col min="6" max="6" width="23.42578125" style="5" customWidth="1"/>
    <col min="7" max="7" width="22.85546875" style="1" customWidth="1"/>
    <col min="8" max="8" width="18.710937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8" style="1" customWidth="1"/>
    <col min="17" max="17" width="15.140625" style="1" bestFit="1" customWidth="1"/>
    <col min="18" max="23" width="8.285156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4.7109375"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49" t="s">
        <v>60</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1"/>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x14ac:dyDescent="0.3">
      <c r="A2" s="252"/>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4"/>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6.25" customHeight="1" x14ac:dyDescent="0.3">
      <c r="A4" s="220" t="s">
        <v>61</v>
      </c>
      <c r="B4" s="221"/>
      <c r="C4" s="247" t="s">
        <v>62</v>
      </c>
      <c r="D4" s="228"/>
      <c r="E4" s="228"/>
      <c r="F4" s="228"/>
      <c r="G4" s="228"/>
      <c r="H4" s="228"/>
      <c r="I4" s="228"/>
      <c r="J4" s="228"/>
      <c r="K4" s="228"/>
      <c r="L4" s="228"/>
      <c r="M4" s="228"/>
      <c r="N4" s="229"/>
      <c r="O4" s="248"/>
      <c r="P4" s="248"/>
      <c r="Q4" s="248"/>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47.25" customHeight="1" x14ac:dyDescent="0.3">
      <c r="A5" s="220" t="s">
        <v>63</v>
      </c>
      <c r="B5" s="221"/>
      <c r="C5" s="227" t="s">
        <v>64</v>
      </c>
      <c r="D5" s="228"/>
      <c r="E5" s="228"/>
      <c r="F5" s="228"/>
      <c r="G5" s="228"/>
      <c r="H5" s="228"/>
      <c r="I5" s="228"/>
      <c r="J5" s="228"/>
      <c r="K5" s="228"/>
      <c r="L5" s="228"/>
      <c r="M5" s="228"/>
      <c r="N5" s="229"/>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69.75" customHeight="1" x14ac:dyDescent="0.3">
      <c r="A6" s="220" t="s">
        <v>65</v>
      </c>
      <c r="B6" s="221"/>
      <c r="C6" s="227" t="s">
        <v>66</v>
      </c>
      <c r="D6" s="230"/>
      <c r="E6" s="230"/>
      <c r="F6" s="230"/>
      <c r="G6" s="230"/>
      <c r="H6" s="230"/>
      <c r="I6" s="230"/>
      <c r="J6" s="230"/>
      <c r="K6" s="230"/>
      <c r="L6" s="230"/>
      <c r="M6" s="230"/>
      <c r="N6" s="231"/>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26.25" customHeight="1" x14ac:dyDescent="0.3">
      <c r="A7" s="255" t="s">
        <v>67</v>
      </c>
      <c r="B7" s="256"/>
      <c r="C7" s="256"/>
      <c r="D7" s="256"/>
      <c r="E7" s="256"/>
      <c r="F7" s="256"/>
      <c r="G7" s="257"/>
      <c r="H7" s="255" t="s">
        <v>68</v>
      </c>
      <c r="I7" s="256"/>
      <c r="J7" s="256"/>
      <c r="K7" s="256"/>
      <c r="L7" s="256"/>
      <c r="M7" s="256"/>
      <c r="N7" s="257"/>
      <c r="O7" s="255" t="s">
        <v>69</v>
      </c>
      <c r="P7" s="256"/>
      <c r="Q7" s="256"/>
      <c r="R7" s="256"/>
      <c r="S7" s="256"/>
      <c r="T7" s="256"/>
      <c r="U7" s="256"/>
      <c r="V7" s="256"/>
      <c r="W7" s="257"/>
      <c r="X7" s="255" t="s">
        <v>70</v>
      </c>
      <c r="Y7" s="256"/>
      <c r="Z7" s="256"/>
      <c r="AA7" s="256"/>
      <c r="AB7" s="256"/>
      <c r="AC7" s="256"/>
      <c r="AD7" s="257"/>
      <c r="AE7" s="255" t="s">
        <v>71</v>
      </c>
      <c r="AF7" s="256"/>
      <c r="AG7" s="256"/>
      <c r="AH7" s="256"/>
      <c r="AI7" s="256"/>
      <c r="AJ7" s="25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ht="26.25" customHeight="1" x14ac:dyDescent="0.3">
      <c r="A8" s="222" t="s">
        <v>72</v>
      </c>
      <c r="B8" s="218" t="s">
        <v>15</v>
      </c>
      <c r="C8" s="214" t="s">
        <v>17</v>
      </c>
      <c r="D8" s="214" t="s">
        <v>19</v>
      </c>
      <c r="E8" s="224" t="s">
        <v>21</v>
      </c>
      <c r="F8" s="219" t="s">
        <v>23</v>
      </c>
      <c r="G8" s="214" t="s">
        <v>73</v>
      </c>
      <c r="H8" s="213" t="s">
        <v>74</v>
      </c>
      <c r="I8" s="215" t="s">
        <v>75</v>
      </c>
      <c r="J8" s="219" t="s">
        <v>76</v>
      </c>
      <c r="K8" s="219" t="s">
        <v>77</v>
      </c>
      <c r="L8" s="217" t="s">
        <v>78</v>
      </c>
      <c r="M8" s="215" t="s">
        <v>75</v>
      </c>
      <c r="N8" s="214" t="s">
        <v>29</v>
      </c>
      <c r="O8" s="225" t="s">
        <v>79</v>
      </c>
      <c r="P8" s="196" t="s">
        <v>31</v>
      </c>
      <c r="Q8" s="219" t="s">
        <v>33</v>
      </c>
      <c r="R8" s="196" t="s">
        <v>80</v>
      </c>
      <c r="S8" s="196"/>
      <c r="T8" s="196"/>
      <c r="U8" s="196"/>
      <c r="V8" s="196"/>
      <c r="W8" s="196"/>
      <c r="X8" s="232" t="s">
        <v>81</v>
      </c>
      <c r="Y8" s="232" t="s">
        <v>82</v>
      </c>
      <c r="Z8" s="232" t="s">
        <v>75</v>
      </c>
      <c r="AA8" s="232" t="s">
        <v>83</v>
      </c>
      <c r="AB8" s="232" t="s">
        <v>75</v>
      </c>
      <c r="AC8" s="232" t="s">
        <v>84</v>
      </c>
      <c r="AD8" s="225" t="s">
        <v>49</v>
      </c>
      <c r="AE8" s="196" t="s">
        <v>71</v>
      </c>
      <c r="AF8" s="196" t="s">
        <v>85</v>
      </c>
      <c r="AG8" s="196" t="s">
        <v>86</v>
      </c>
      <c r="AH8" s="196" t="s">
        <v>87</v>
      </c>
      <c r="AI8" s="196" t="s">
        <v>88</v>
      </c>
      <c r="AJ8" s="196" t="s">
        <v>53</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s="4" customFormat="1" ht="94.5" customHeight="1" x14ac:dyDescent="0.25">
      <c r="A9" s="223"/>
      <c r="B9" s="218"/>
      <c r="C9" s="196"/>
      <c r="D9" s="196"/>
      <c r="E9" s="218"/>
      <c r="F9" s="214"/>
      <c r="G9" s="196"/>
      <c r="H9" s="214"/>
      <c r="I9" s="216"/>
      <c r="J9" s="214"/>
      <c r="K9" s="214"/>
      <c r="L9" s="216"/>
      <c r="M9" s="216"/>
      <c r="N9" s="196"/>
      <c r="O9" s="226"/>
      <c r="P9" s="196"/>
      <c r="Q9" s="214"/>
      <c r="R9" s="148" t="s">
        <v>89</v>
      </c>
      <c r="S9" s="148" t="s">
        <v>90</v>
      </c>
      <c r="T9" s="148" t="s">
        <v>91</v>
      </c>
      <c r="U9" s="148" t="s">
        <v>92</v>
      </c>
      <c r="V9" s="148" t="s">
        <v>93</v>
      </c>
      <c r="W9" s="148" t="s">
        <v>94</v>
      </c>
      <c r="X9" s="232"/>
      <c r="Y9" s="232"/>
      <c r="Z9" s="232"/>
      <c r="AA9" s="232"/>
      <c r="AB9" s="232"/>
      <c r="AC9" s="232"/>
      <c r="AD9" s="226"/>
      <c r="AE9" s="196"/>
      <c r="AF9" s="196"/>
      <c r="AG9" s="196"/>
      <c r="AH9" s="196"/>
      <c r="AI9" s="196"/>
      <c r="AJ9" s="196"/>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3" customFormat="1" ht="54" x14ac:dyDescent="0.25">
      <c r="A10" s="203">
        <v>1</v>
      </c>
      <c r="B10" s="197" t="s">
        <v>95</v>
      </c>
      <c r="C10" s="211" t="s">
        <v>227</v>
      </c>
      <c r="D10" s="197" t="s">
        <v>228</v>
      </c>
      <c r="E10" s="197" t="s">
        <v>229</v>
      </c>
      <c r="F10" s="197" t="s">
        <v>105</v>
      </c>
      <c r="G10" s="199">
        <v>365</v>
      </c>
      <c r="H10" s="201" t="str">
        <f>IF(G10&lt;=0,"",IF(G10&lt;=2,"Muy Baja",IF(G10&lt;=24,"Baja",IF(G10&lt;=500,"Media",IF(G10&lt;=5000,"Alta","Muy Alta")))))</f>
        <v>Media</v>
      </c>
      <c r="I10" s="207">
        <f>IF(H10="","",IF(H10="Muy Baja",0.2,IF(H10="Baja",0.4,IF(H10="Media",0.6,IF(H10="Alta",0.8,IF(H10="Muy Alta",1,))))))</f>
        <v>0.6</v>
      </c>
      <c r="J10" s="209" t="s">
        <v>186</v>
      </c>
      <c r="K10" s="207" t="str">
        <f ca="1">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01" t="str">
        <f ca="1">IF(OR(K10='Tabla Impacto'!$C$11,K10='Tabla Impacto'!$D$11),"Leve",IF(OR(K10='Tabla Impacto'!$C$12,K10='Tabla Impacto'!$D$12),"Menor",IF(OR(K10='Tabla Impacto'!$C$13,K10='Tabla Impacto'!$D$13),"Moderado",IF(OR(K10='Tabla Impacto'!$C$14,K10='Tabla Impacto'!$D$14),"Mayor",IF(OR(K10='Tabla Impacto'!$C$15,K10='Tabla Impacto'!$D$15),"Catastrófico","")))))</f>
        <v>Mayor</v>
      </c>
      <c r="M10" s="207">
        <f ca="1">IF(L10="","",IF(L10="Leve",0.2,IF(L10="Menor",0.4,IF(L10="Moderado",0.6,IF(L10="Mayor",0.8,IF(L10="Catastrófico",1,))))))</f>
        <v>0.8</v>
      </c>
      <c r="N10" s="205"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49" t="s">
        <v>230</v>
      </c>
      <c r="Q10" s="130" t="str">
        <f>IF(OR(R10="Preventivo",R10="Detectivo"),"Probabilidad",IF(R10="Correctivo","Impacto",""))</f>
        <v>Probabilidad</v>
      </c>
      <c r="R10" s="129" t="s">
        <v>98</v>
      </c>
      <c r="S10" s="129" t="s">
        <v>99</v>
      </c>
      <c r="T10" s="131" t="str">
        <f>IF(AND(R10="Preventivo",S10="Automático"),"50%",IF(AND(R10="Preventivo",S10="Manual"),"40%",IF(AND(R10="Detectivo",S10="Automático"),"40%",IF(AND(R10="Detectivo",S10="Manual"),"30%",IF(AND(R10="Correctivo",S10="Automático"),"35%",IF(AND(R10="Correctivo",S10="Manual"),"25%",""))))))</f>
        <v>40%</v>
      </c>
      <c r="U10" s="129" t="s">
        <v>100</v>
      </c>
      <c r="V10" s="129" t="s">
        <v>101</v>
      </c>
      <c r="W10" s="129" t="s">
        <v>102</v>
      </c>
      <c r="X10" s="132" t="str">
        <f>IFERROR(IF(#REF!="Probabilidad",(#REF!-(+#REF!*#REF!)),IF(#REF!="Impacto",#REF!,"")),"")</f>
        <v/>
      </c>
      <c r="Y10" s="133" t="str">
        <f t="shared" ref="Y10:Y13" si="0">IFERROR(IF(X10="","",IF(X10&lt;=0.2,"Muy Baja",IF(X10&lt;=0.4,"Baja",IF(X10&lt;=0.6,"Media",IF(X10&lt;=0.8,"Alta","Muy Alta"))))),"")</f>
        <v/>
      </c>
      <c r="Z10" s="134" t="str">
        <f t="shared" ref="Z10:Z13" si="1">+X10</f>
        <v/>
      </c>
      <c r="AA10" s="133" t="str">
        <f>IFERROR(IF(AB10="","",IF(AB10&lt;=0.2,"Leve",IF(AB10&lt;=0.4,"Menor",IF(AB10&lt;=0.6,"Moderado",IF(AB10&lt;=0.8,"Mayor","Catastrófico"))))),"")</f>
        <v/>
      </c>
      <c r="AB10" s="134" t="str">
        <f>IFERROR(IF(#REF!="Impacto",(#REF!-(+#REF!*#REF!)),IF(#REF!="Probabilidad",#REF!,"")),"")</f>
        <v/>
      </c>
      <c r="AC10" s="135"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36" t="s">
        <v>103</v>
      </c>
      <c r="AF10" s="137"/>
      <c r="AG10" s="150"/>
      <c r="AH10" s="150"/>
      <c r="AI10" s="138"/>
      <c r="AJ10" s="137"/>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row>
    <row r="11" spans="1:68" s="3" customFormat="1" ht="60" customHeight="1" x14ac:dyDescent="0.25">
      <c r="A11" s="204"/>
      <c r="B11" s="198"/>
      <c r="C11" s="212"/>
      <c r="D11" s="198"/>
      <c r="E11" s="198"/>
      <c r="F11" s="198"/>
      <c r="G11" s="200"/>
      <c r="H11" s="202"/>
      <c r="I11" s="208"/>
      <c r="J11" s="210"/>
      <c r="K11" s="208">
        <f ca="1">IF(NOT(ISERROR(MATCH(J11,_xlfn.ANCHORARRAY(E14),0))),#REF!&amp;"Por favor no seleccionar los criterios de impacto",J11)</f>
        <v>0</v>
      </c>
      <c r="L11" s="202"/>
      <c r="M11" s="208"/>
      <c r="N11" s="206"/>
      <c r="O11" s="6">
        <v>2</v>
      </c>
      <c r="P11" s="151" t="s">
        <v>236</v>
      </c>
      <c r="Q11" s="128" t="str">
        <f>IF(OR(R11="Preventivo",R11="Detectivo"),"Probabilidad",IF(R11="Correctivo","Impacto",""))</f>
        <v>Probabilidad</v>
      </c>
      <c r="R11" s="129" t="s">
        <v>98</v>
      </c>
      <c r="S11" s="129" t="s">
        <v>99</v>
      </c>
      <c r="T11" s="131" t="str">
        <f t="shared" ref="T11:T13" si="2">IF(AND(R11="Preventivo",S11="Automático"),"50%",IF(AND(R11="Preventivo",S11="Manual"),"40%",IF(AND(R11="Detectivo",S11="Automático"),"40%",IF(AND(R11="Detectivo",S11="Manual"),"30%",IF(AND(R11="Correctivo",S11="Automático"),"35%",IF(AND(R11="Correctivo",S11="Manual"),"25%",""))))))</f>
        <v>40%</v>
      </c>
      <c r="U11" s="129" t="s">
        <v>100</v>
      </c>
      <c r="V11" s="129" t="s">
        <v>104</v>
      </c>
      <c r="W11" s="129" t="s">
        <v>102</v>
      </c>
      <c r="X11" s="132" t="str">
        <f t="shared" ref="X11:X13" si="3">IFERROR(IF(AND(Q10="Probabilidad",Q11="Probabilidad"),(Z10-(+Z10*T11)),IF(AND(Q10="Impacto",Q11="Probabilidad"),(Z9-(+Z9*T11)),IF(Q11="Impacto",Z10,""))),"")</f>
        <v/>
      </c>
      <c r="Y11" s="133" t="str">
        <f t="shared" si="0"/>
        <v/>
      </c>
      <c r="Z11" s="134" t="str">
        <f t="shared" si="1"/>
        <v/>
      </c>
      <c r="AA11" s="133" t="str">
        <f t="shared" ref="AA11:AA26" si="4">IFERROR(IF(AB11="","",IF(AB11&lt;=0.2,"Leve",IF(AB11&lt;=0.4,"Menor",IF(AB11&lt;=0.6,"Moderado",IF(AB11&lt;=0.8,"Mayor","Catastrófico"))))),"")</f>
        <v/>
      </c>
      <c r="AB11" s="134" t="str">
        <f>IFERROR(IF(AND(#REF!="Impacto",#REF!="Impacto"),(#REF!-(+#REF!*#REF!)),IF(#REF!="Impacto",(#REF!-(+#REF!*#REF!)),IF(#REF!="Probabilidad",#REF!,""))),"")</f>
        <v/>
      </c>
      <c r="AC11" s="135" t="str">
        <f t="shared" ref="AC11:AC12" si="5">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36" t="s">
        <v>103</v>
      </c>
      <c r="AE11" s="138"/>
      <c r="AF11" s="137"/>
      <c r="AG11" s="150"/>
      <c r="AH11" s="150"/>
      <c r="AI11" s="138"/>
      <c r="AJ11" s="137"/>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row>
    <row r="12" spans="1:68" s="3" customFormat="1" ht="94.5" customHeight="1" x14ac:dyDescent="0.25">
      <c r="A12" s="204"/>
      <c r="B12" s="198"/>
      <c r="C12" s="212"/>
      <c r="D12" s="198"/>
      <c r="E12" s="198"/>
      <c r="F12" s="198"/>
      <c r="G12" s="200"/>
      <c r="H12" s="202"/>
      <c r="I12" s="208"/>
      <c r="J12" s="210"/>
      <c r="K12" s="208">
        <f ca="1">IF(NOT(ISERROR(MATCH(J12,_xlfn.ANCHORARRAY(E15),0))),#REF!&amp;"Por favor no seleccionar los criterios de impacto",J12)</f>
        <v>0</v>
      </c>
      <c r="L12" s="202"/>
      <c r="M12" s="208"/>
      <c r="N12" s="206"/>
      <c r="O12" s="6">
        <v>3</v>
      </c>
      <c r="P12" s="153" t="s">
        <v>239</v>
      </c>
      <c r="Q12" s="130" t="str">
        <f>IF(OR(R12="Preventivo",R12="Detectivo"),"Probabilidad",IF(R12="Correctivo","Impacto",""))</f>
        <v>Probabilidad</v>
      </c>
      <c r="R12" s="129" t="s">
        <v>98</v>
      </c>
      <c r="S12" s="129" t="s">
        <v>99</v>
      </c>
      <c r="T12" s="131" t="str">
        <f t="shared" si="2"/>
        <v>40%</v>
      </c>
      <c r="U12" s="129" t="s">
        <v>100</v>
      </c>
      <c r="V12" s="129" t="s">
        <v>104</v>
      </c>
      <c r="W12" s="129" t="s">
        <v>102</v>
      </c>
      <c r="X12" s="132" t="str">
        <f t="shared" si="3"/>
        <v/>
      </c>
      <c r="Y12" s="133" t="str">
        <f t="shared" si="0"/>
        <v/>
      </c>
      <c r="Z12" s="134" t="str">
        <f t="shared" si="1"/>
        <v/>
      </c>
      <c r="AA12" s="133" t="str">
        <f t="shared" si="4"/>
        <v/>
      </c>
      <c r="AB12" s="134" t="str">
        <f>IFERROR(IF(AND(Q10="Impacto",Q12="Impacto"),(AB11-(+AB11*T12)),IF(AND(Q10="Probabilidad",Q12="Impacto"),(AB10-(+AB10*T12)),IF(Q12="Probabilidad",AB11,""))),"")</f>
        <v/>
      </c>
      <c r="AC12" s="135" t="str">
        <f t="shared" si="5"/>
        <v/>
      </c>
      <c r="AD12" s="136" t="s">
        <v>103</v>
      </c>
      <c r="AE12" s="138"/>
      <c r="AF12" s="137"/>
      <c r="AG12" s="150"/>
      <c r="AH12" s="150"/>
      <c r="AI12" s="138"/>
      <c r="AJ12" s="137"/>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row>
    <row r="13" spans="1:68" s="3" customFormat="1" ht="60" customHeight="1" x14ac:dyDescent="0.25">
      <c r="A13" s="204"/>
      <c r="B13" s="198"/>
      <c r="C13" s="212"/>
      <c r="D13" s="198"/>
      <c r="E13" s="198"/>
      <c r="F13" s="198"/>
      <c r="G13" s="200"/>
      <c r="H13" s="202"/>
      <c r="I13" s="208"/>
      <c r="J13" s="210"/>
      <c r="K13" s="208">
        <f ca="1">IF(NOT(ISERROR(MATCH(J13,_xlfn.ANCHORARRAY(#REF!),0))),#REF!&amp;"Por favor no seleccionar los criterios de impacto",J13)</f>
        <v>0</v>
      </c>
      <c r="L13" s="202"/>
      <c r="M13" s="208"/>
      <c r="N13" s="206"/>
      <c r="O13" s="6">
        <v>4</v>
      </c>
      <c r="P13" s="154" t="s">
        <v>235</v>
      </c>
      <c r="Q13" s="130" t="str">
        <f t="shared" ref="Q13" si="6">IF(OR(R13="Preventivo",R13="Detectivo"),"Probabilidad",IF(R13="Correctivo","Impacto",""))</f>
        <v>Probabilidad</v>
      </c>
      <c r="R13" s="129" t="s">
        <v>98</v>
      </c>
      <c r="S13" s="129" t="s">
        <v>99</v>
      </c>
      <c r="T13" s="131" t="str">
        <f t="shared" si="2"/>
        <v>40%</v>
      </c>
      <c r="U13" s="129" t="s">
        <v>100</v>
      </c>
      <c r="V13" s="129" t="s">
        <v>104</v>
      </c>
      <c r="W13" s="129" t="s">
        <v>102</v>
      </c>
      <c r="X13" s="132" t="str">
        <f t="shared" si="3"/>
        <v/>
      </c>
      <c r="Y13" s="133" t="str">
        <f t="shared" si="0"/>
        <v/>
      </c>
      <c r="Z13" s="134" t="str">
        <f t="shared" si="1"/>
        <v/>
      </c>
      <c r="AA13" s="133" t="str">
        <f t="shared" si="4"/>
        <v/>
      </c>
      <c r="AB13" s="134" t="str">
        <f t="shared" ref="AB13" si="7">IFERROR(IF(AND(Q12="Impacto",Q13="Impacto"),(AB12-(+AB12*T13)),IF(AND(Q12="Probabilidad",Q13="Impacto"),(AB11-(+AB11*T13)),IF(Q13="Probabilidad",AB12,""))),"")</f>
        <v/>
      </c>
      <c r="AC13" s="135"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6" t="s">
        <v>103</v>
      </c>
      <c r="AE13" s="138"/>
      <c r="AF13" s="137"/>
      <c r="AG13" s="150"/>
      <c r="AH13" s="150"/>
      <c r="AI13" s="138"/>
      <c r="AJ13" s="137"/>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row>
    <row r="14" spans="1:68" s="3" customFormat="1" ht="82.9" customHeight="1" x14ac:dyDescent="0.25">
      <c r="A14" s="203">
        <v>2</v>
      </c>
      <c r="B14" s="197" t="s">
        <v>95</v>
      </c>
      <c r="C14" s="197" t="s">
        <v>232</v>
      </c>
      <c r="D14" s="197" t="s">
        <v>231</v>
      </c>
      <c r="E14" s="258" t="s">
        <v>233</v>
      </c>
      <c r="F14" s="197" t="s">
        <v>110</v>
      </c>
      <c r="G14" s="199">
        <v>10</v>
      </c>
      <c r="H14" s="201" t="str">
        <f>IF(G14&lt;=0,"",IF(G14&lt;=2,"Muy Baja",IF(G14&lt;=24,"Baja",IF(G14&lt;=500,"Media",IF(G14&lt;=5000,"Alta","Muy Alta")))))</f>
        <v>Baja</v>
      </c>
      <c r="I14" s="207">
        <f>IF(H14="","",IF(H14="Muy Baja",0.2,IF(H14="Baja",0.4,IF(H14="Media",0.6,IF(H14="Alta",0.8,IF(H14="Muy Alta",1,))))))</f>
        <v>0.4</v>
      </c>
      <c r="J14" s="209" t="s">
        <v>111</v>
      </c>
      <c r="K14" s="207" t="str">
        <f ca="1">IF(NOT(ISERROR(MATCH(J14,'Tabla Impacto'!$B$221:$B$223,0))),'Tabla Impacto'!$F$223&amp;"Por favor no seleccionar los criterios de impacto(Afectación Económica o presupuestal y Pérdida Reputacional)",J14)</f>
        <v xml:space="preserve">     Entre 10 y 50 SMLMV </v>
      </c>
      <c r="L14" s="201" t="str">
        <f ca="1">IF(OR(K14='Tabla Impacto'!$C$11,K14='Tabla Impacto'!$D$11),"Leve",IF(OR(K14='Tabla Impacto'!$C$12,K14='Tabla Impacto'!$D$12),"Menor",IF(OR(K14='Tabla Impacto'!$C$13,K14='Tabla Impacto'!$D$13),"Moderado",IF(OR(K14='Tabla Impacto'!$C$14,K14='Tabla Impacto'!$D$14),"Mayor",IF(OR(K14='Tabla Impacto'!$C$15,K14='Tabla Impacto'!$D$15),"Catastrófico","")))))</f>
        <v>Menor</v>
      </c>
      <c r="M14" s="207">
        <f ca="1">IF(L14="","",IF(L14="Leve",0.2,IF(L14="Menor",0.4,IF(L14="Moderado",0.6,IF(L14="Mayor",0.8,IF(L14="Catastrófico",1,))))))</f>
        <v>0.4</v>
      </c>
      <c r="N14" s="205" t="str">
        <f ca="1">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4" s="6">
        <v>1</v>
      </c>
      <c r="P14" s="149" t="s">
        <v>238</v>
      </c>
      <c r="Q14" s="130" t="str">
        <f>IF(OR(R14="Preventivo",R14="Detectivo"),"Probabilidad",IF(R14="Correctivo","Impacto",""))</f>
        <v>Probabilidad</v>
      </c>
      <c r="R14" s="129" t="s">
        <v>98</v>
      </c>
      <c r="S14" s="129" t="s">
        <v>99</v>
      </c>
      <c r="T14" s="131" t="str">
        <f>IF(AND(R14="Preventivo",S14="Automático"),"50%",IF(AND(R14="Preventivo",S14="Manual"),"40%",IF(AND(R14="Detectivo",S14="Automático"),"40%",IF(AND(R14="Detectivo",S14="Manual"),"30%",IF(AND(R14="Correctivo",S14="Automático"),"35%",IF(AND(R14="Correctivo",S14="Manual"),"25%",""))))))</f>
        <v>40%</v>
      </c>
      <c r="U14" s="129" t="s">
        <v>100</v>
      </c>
      <c r="V14" s="129" t="s">
        <v>104</v>
      </c>
      <c r="W14" s="129" t="s">
        <v>102</v>
      </c>
      <c r="X14" s="139" t="str">
        <f>IFERROR(IF(#REF!="Probabilidad",(#REF!-(+#REF!*#REF!)),IF(#REF!="Impacto",#REF!,"")),"")</f>
        <v/>
      </c>
      <c r="Y14" s="133" t="str">
        <f>IFERROR(IF(X14="","",IF(X14&lt;=0.2,"Muy Baja",IF(X14&lt;=0.4,"Baja",IF(X14&lt;=0.6,"Media",IF(X14&lt;=0.8,"Alta","Muy Alta"))))),"")</f>
        <v/>
      </c>
      <c r="Z14" s="134" t="str">
        <f>+X14</f>
        <v/>
      </c>
      <c r="AA14" s="133" t="str">
        <f ca="1">IFERROR(IF(AB14="","",IF(AB14&lt;=0.2,"Leve",IF(AB14&lt;=0.4,"Menor",IF(AB14&lt;=0.6,"Moderado",IF(AB14&lt;=0.8,"Mayor","Catastrófico"))))),"")</f>
        <v>Menor</v>
      </c>
      <c r="AB14" s="134">
        <f ca="1">IFERROR(IF(Q14="Impacto",(M14-(+M14*T14)),IF(Q14="Probabilidad",M14,"")),"")</f>
        <v>0.4</v>
      </c>
      <c r="AC14" s="135" t="str">
        <f ca="1">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136" t="s">
        <v>107</v>
      </c>
      <c r="AE14" s="138"/>
      <c r="AF14" s="137"/>
      <c r="AG14" s="150"/>
      <c r="AH14" s="150"/>
      <c r="AI14" s="138"/>
      <c r="AJ14" s="137"/>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row>
    <row r="15" spans="1:68" s="3" customFormat="1" ht="126" customHeight="1" x14ac:dyDescent="0.25">
      <c r="A15" s="204"/>
      <c r="B15" s="198"/>
      <c r="C15" s="198"/>
      <c r="D15" s="198"/>
      <c r="E15" s="259"/>
      <c r="F15" s="198"/>
      <c r="G15" s="200"/>
      <c r="H15" s="202"/>
      <c r="I15" s="208"/>
      <c r="J15" s="210"/>
      <c r="K15" s="208">
        <f ca="1">IF(NOT(ISERROR(MATCH(J15,_xlfn.ANCHORARRAY(#REF!),0))),#REF!&amp;"Por favor no seleccionar los criterios de impacto",J15)</f>
        <v>0</v>
      </c>
      <c r="L15" s="202"/>
      <c r="M15" s="208"/>
      <c r="N15" s="206"/>
      <c r="O15" s="6">
        <v>2</v>
      </c>
      <c r="P15" s="154" t="s">
        <v>237</v>
      </c>
      <c r="Q15" s="130" t="str">
        <f>IF(OR(R15="Preventivo",R15="Detectivo"),"Probabilidad",IF(R15="Correctivo","Impacto",""))</f>
        <v>Impacto</v>
      </c>
      <c r="R15" s="129" t="s">
        <v>106</v>
      </c>
      <c r="S15" s="129" t="s">
        <v>112</v>
      </c>
      <c r="T15" s="131" t="str">
        <f t="shared" ref="T15" si="8">IF(AND(R15="Preventivo",S15="Automático"),"50%",IF(AND(R15="Preventivo",S15="Manual"),"40%",IF(AND(R15="Detectivo",S15="Automático"),"40%",IF(AND(R15="Detectivo",S15="Manual"),"30%",IF(AND(R15="Correctivo",S15="Automático"),"35%",IF(AND(R15="Correctivo",S15="Manual"),"25%",""))))))</f>
        <v>35%</v>
      </c>
      <c r="U15" s="129" t="s">
        <v>100</v>
      </c>
      <c r="V15" s="129" t="s">
        <v>104</v>
      </c>
      <c r="W15" s="129" t="s">
        <v>102</v>
      </c>
      <c r="X15" s="139" t="str">
        <f>IFERROR(IF(AND(Q14="Probabilidad",Q15="Probabilidad"),(Z14-(+Z14*T15)),IF(Q15="Probabilidad",(I14-(+I14*T15)),IF(Q15="Impacto",Z14,""))),"")</f>
        <v/>
      </c>
      <c r="Y15" s="133" t="str">
        <f t="shared" ref="Y15:Y26" si="9">IFERROR(IF(X15="","",IF(X15&lt;=0.2,"Muy Baja",IF(X15&lt;=0.4,"Baja",IF(X15&lt;=0.6,"Media",IF(X15&lt;=0.8,"Alta","Muy Alta"))))),"")</f>
        <v/>
      </c>
      <c r="Z15" s="134" t="str">
        <f t="shared" ref="Z15" si="10">+X15</f>
        <v/>
      </c>
      <c r="AA15" s="133" t="str">
        <f t="shared" ca="1" si="4"/>
        <v>Menor</v>
      </c>
      <c r="AB15" s="134">
        <f ca="1">IFERROR(IF(AND(Q14="Impacto",Q15="Impacto"),(AB14-(+AB14*T15)),IF(Q15="Impacto",(M14-(+M14*T15)),IF(Q15="Probabilidad",AB14,""))),"")</f>
        <v>0.26</v>
      </c>
      <c r="AC15" s="135" t="str">
        <f t="shared" ref="AC15" ca="1" si="1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
      </c>
      <c r="AD15" s="136" t="s">
        <v>107</v>
      </c>
      <c r="AE15" s="138"/>
      <c r="AF15" s="137"/>
      <c r="AG15" s="150"/>
      <c r="AH15" s="150"/>
      <c r="AI15" s="138"/>
      <c r="AJ15" s="137"/>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row>
    <row r="16" spans="1:68" ht="60" customHeight="1" x14ac:dyDescent="0.3">
      <c r="A16" s="203">
        <v>3</v>
      </c>
      <c r="B16" s="197" t="s">
        <v>95</v>
      </c>
      <c r="C16" s="237" t="s">
        <v>117</v>
      </c>
      <c r="D16" s="237" t="s">
        <v>118</v>
      </c>
      <c r="E16" s="239" t="s">
        <v>119</v>
      </c>
      <c r="F16" s="197" t="s">
        <v>110</v>
      </c>
      <c r="G16" s="245">
        <v>60</v>
      </c>
      <c r="H16" s="243" t="str">
        <f>IF(G16&lt;=0,"",IF(G16&lt;=2,"Muy Baja",IF(G16&lt;=24,"Baja",IF(G16&lt;=500,"Media",IF(G16&lt;=5000,"Alta","Muy Alta")))))</f>
        <v>Media</v>
      </c>
      <c r="I16" s="233">
        <f>IF(H16="","",IF(H16="Muy Baja",0.2,IF(H16="Baja",0.4,IF(H16="Media",0.6,IF(H16="Alta",0.8,IF(H16="Muy Alta",1,))))))</f>
        <v>0.6</v>
      </c>
      <c r="J16" s="241" t="s">
        <v>97</v>
      </c>
      <c r="K16" s="233" t="str">
        <f ca="1">IF(NOT(ISERROR(MATCH(J16,'Tabla Impacto'!$B$221:$B$223,0))),'Tabla Impacto'!$F$223&amp;"Por favor no seleccionar los criterios de impacto(Afectación Económica o presupuestal y Pérdida Reputacional)",J16)</f>
        <v xml:space="preserve">     Entre 100 y 500 SMLMV </v>
      </c>
      <c r="L16" s="243" t="str">
        <f ca="1">IF(OR(K16='Tabla Impacto'!$C$11,K16='Tabla Impacto'!$D$11),"Leve",IF(OR(K16='Tabla Impacto'!$C$12,K16='Tabla Impacto'!$D$12),"Menor",IF(OR(K16='Tabla Impacto'!$C$13,K16='Tabla Impacto'!$D$13),"Moderado",IF(OR(K16='Tabla Impacto'!$C$14,K16='Tabla Impacto'!$D$14),"Mayor",IF(OR(K16='Tabla Impacto'!$C$15,K16='Tabla Impacto'!$D$15),"Catastrófico","")))))</f>
        <v>Mayor</v>
      </c>
      <c r="M16" s="233">
        <f ca="1">IF(L16="","",IF(L16="Leve",0.2,IF(L16="Menor",0.4,IF(L16="Moderado",0.6,IF(L16="Mayor",0.8,IF(L16="Catastrófico",1,))))))</f>
        <v>0.8</v>
      </c>
      <c r="N16" s="235"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22">
        <v>1</v>
      </c>
      <c r="P16" s="123" t="s">
        <v>120</v>
      </c>
      <c r="Q16" s="130" t="str">
        <f>IF(OR(R16="Preventivo",R16="Detectivo"),"Probabilidad",IF(R16="Correctivo","Impacto",""))</f>
        <v>Probabilidad</v>
      </c>
      <c r="R16" s="129" t="s">
        <v>98</v>
      </c>
      <c r="S16" s="129" t="s">
        <v>99</v>
      </c>
      <c r="T16" s="131" t="str">
        <f>IF(AND(R16="Preventivo",S16="Automático"),"50%",IF(AND(R16="Preventivo",S16="Manual"),"40%",IF(AND(R16="Detectivo",S16="Automático"),"40%",IF(AND(R16="Detectivo",S16="Manual"),"30%",IF(AND(R16="Correctivo",S16="Automático"),"35%",IF(AND(R16="Correctivo",S16="Manual"),"25%",""))))))</f>
        <v>40%</v>
      </c>
      <c r="U16" s="129" t="s">
        <v>100</v>
      </c>
      <c r="V16" s="129" t="s">
        <v>101</v>
      </c>
      <c r="W16" s="129" t="s">
        <v>102</v>
      </c>
      <c r="X16" s="132">
        <f>IFERROR(IF(Q16="Probabilidad",(I16-(+I16*T16)),IF(Q16="Impacto",I16,"")),"")</f>
        <v>0.36</v>
      </c>
      <c r="Y16" s="133" t="str">
        <f>IFERROR(IF(X16="","",IF(X16&lt;=0.2,"Muy Baja",IF(X16&lt;=0.4,"Baja",IF(X16&lt;=0.6,"Media",IF(X16&lt;=0.8,"Alta","Muy Alta"))))),"")</f>
        <v>Baja</v>
      </c>
      <c r="Z16" s="134">
        <f>+X16</f>
        <v>0.36</v>
      </c>
      <c r="AA16" s="133" t="str">
        <f ca="1">IFERROR(IF(AB16="","",IF(AB16&lt;=0.2,"Leve",IF(AB16&lt;=0.4,"Menor",IF(AB16&lt;=0.6,"Moderado",IF(AB16&lt;=0.8,"Mayor","Catastrófico"))))),"")</f>
        <v>Mayor</v>
      </c>
      <c r="AB16" s="134">
        <f ca="1">IFERROR(IF(Q16="Impacto",(M16-(+M16*T16)),IF(Q16="Probabilidad",M16,"")),"")</f>
        <v>0.8</v>
      </c>
      <c r="AC16" s="135"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6" t="s">
        <v>103</v>
      </c>
      <c r="AE16" s="138"/>
      <c r="AF16" s="137"/>
      <c r="AG16" s="126"/>
      <c r="AH16" s="126"/>
      <c r="AI16" s="124"/>
      <c r="AJ16" s="125"/>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ht="60" customHeight="1" x14ac:dyDescent="0.3">
      <c r="A17" s="204"/>
      <c r="B17" s="198"/>
      <c r="C17" s="238"/>
      <c r="D17" s="238"/>
      <c r="E17" s="240"/>
      <c r="F17" s="198"/>
      <c r="G17" s="246"/>
      <c r="H17" s="244"/>
      <c r="I17" s="234"/>
      <c r="J17" s="242"/>
      <c r="K17" s="234">
        <f ca="1">IF(NOT(ISERROR(MATCH(J17,_xlfn.ANCHORARRAY(#REF!),0))),#REF!&amp;"Por favor no seleccionar los criterios de impacto",J17)</f>
        <v>0</v>
      </c>
      <c r="L17" s="244"/>
      <c r="M17" s="234"/>
      <c r="N17" s="236"/>
      <c r="O17" s="122">
        <v>2</v>
      </c>
      <c r="P17" s="123" t="s">
        <v>121</v>
      </c>
      <c r="Q17" s="130" t="str">
        <f>IF(OR(R17="Preventivo",R17="Detectivo"),"Probabilidad",IF(R17="Correctivo","Impacto",""))</f>
        <v>Probabilidad</v>
      </c>
      <c r="R17" s="129" t="s">
        <v>98</v>
      </c>
      <c r="S17" s="129" t="s">
        <v>99</v>
      </c>
      <c r="T17" s="131" t="str">
        <f t="shared" ref="T17:T20" si="12">IF(AND(R17="Preventivo",S17="Automático"),"50%",IF(AND(R17="Preventivo",S17="Manual"),"40%",IF(AND(R17="Detectivo",S17="Automático"),"40%",IF(AND(R17="Detectivo",S17="Manual"),"30%",IF(AND(R17="Correctivo",S17="Automático"),"35%",IF(AND(R17="Correctivo",S17="Manual"),"25%",""))))))</f>
        <v>40%</v>
      </c>
      <c r="U17" s="129" t="s">
        <v>100</v>
      </c>
      <c r="V17" s="129" t="s">
        <v>104</v>
      </c>
      <c r="W17" s="129" t="s">
        <v>102</v>
      </c>
      <c r="X17" s="132">
        <f>IFERROR(IF(AND(Q16="Probabilidad",Q17="Probabilidad"),(Z16-(+Z16*T17)),IF(Q17="Probabilidad",(I16-(+I16*T17)),IF(Q17="Impacto",Z16,""))),"")</f>
        <v>0.216</v>
      </c>
      <c r="Y17" s="133" t="str">
        <f t="shared" si="9"/>
        <v>Baja</v>
      </c>
      <c r="Z17" s="134">
        <f t="shared" ref="Z17:Z20" si="13">+X17</f>
        <v>0.216</v>
      </c>
      <c r="AA17" s="133" t="str">
        <f t="shared" ca="1" si="4"/>
        <v>Mayor</v>
      </c>
      <c r="AB17" s="134">
        <f ca="1">IFERROR(IF(AND(Q16="Impacto",Q17="Impacto"),(AB16-(+AB16*T17)),IF(Q17="Impacto",(M16-(+M16*T17)),IF(Q17="Probabilidad",AB16,""))),"")</f>
        <v>0.8</v>
      </c>
      <c r="AC17" s="135" t="str">
        <f t="shared" ref="AC17:AC18" ca="1" si="14">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36" t="s">
        <v>103</v>
      </c>
      <c r="AE17" s="138"/>
      <c r="AF17" s="137"/>
      <c r="AG17" s="126"/>
      <c r="AH17" s="126"/>
      <c r="AI17" s="124"/>
      <c r="AJ17" s="125"/>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ht="97.5" customHeight="1" x14ac:dyDescent="0.3">
      <c r="A18" s="204"/>
      <c r="B18" s="198"/>
      <c r="C18" s="238"/>
      <c r="D18" s="238"/>
      <c r="E18" s="240"/>
      <c r="F18" s="198"/>
      <c r="G18" s="246"/>
      <c r="H18" s="244"/>
      <c r="I18" s="234"/>
      <c r="J18" s="242"/>
      <c r="K18" s="234">
        <f ca="1">IF(NOT(ISERROR(MATCH(J18,_xlfn.ANCHORARRAY(#REF!),0))),#REF!&amp;"Por favor no seleccionar los criterios de impacto",J18)</f>
        <v>0</v>
      </c>
      <c r="L18" s="244"/>
      <c r="M18" s="234"/>
      <c r="N18" s="236"/>
      <c r="O18" s="122">
        <v>3</v>
      </c>
      <c r="P18" s="127" t="s">
        <v>122</v>
      </c>
      <c r="Q18" s="130" t="str">
        <f>IF(OR(R18="Preventivo",R18="Detectivo"),"Probabilidad",IF(R18="Correctivo","Impacto",""))</f>
        <v>Probabilidad</v>
      </c>
      <c r="R18" s="129" t="s">
        <v>98</v>
      </c>
      <c r="S18" s="129" t="s">
        <v>99</v>
      </c>
      <c r="T18" s="131" t="str">
        <f t="shared" si="12"/>
        <v>40%</v>
      </c>
      <c r="U18" s="129" t="s">
        <v>100</v>
      </c>
      <c r="V18" s="129" t="s">
        <v>104</v>
      </c>
      <c r="W18" s="129" t="s">
        <v>102</v>
      </c>
      <c r="X18" s="132">
        <f>IFERROR(IF(AND(Q17="Probabilidad",Q18="Probabilidad"),(Z17-(+Z17*T18)),IF(AND(Q17="Impacto",Q18="Probabilidad"),(Z16-(+Z16*T18)),IF(Q18="Impacto",Z17,""))),"")</f>
        <v>0.12959999999999999</v>
      </c>
      <c r="Y18" s="133" t="str">
        <f t="shared" si="9"/>
        <v>Muy Baja</v>
      </c>
      <c r="Z18" s="134">
        <f t="shared" si="13"/>
        <v>0.12959999999999999</v>
      </c>
      <c r="AA18" s="133" t="str">
        <f t="shared" ca="1" si="4"/>
        <v>Mayor</v>
      </c>
      <c r="AB18" s="134">
        <f ca="1">IFERROR(IF(AND(Q17="Impacto",Q18="Impacto"),(AB17-(+AB17*T18)),IF(AND(Q17="Probabilidad",Q18="Impacto"),(AB16-(+AB16*T18)),IF(Q18="Probabilidad",AB17,""))),"")</f>
        <v>0.8</v>
      </c>
      <c r="AC18" s="135" t="str">
        <f t="shared" ca="1" si="14"/>
        <v>Alto</v>
      </c>
      <c r="AD18" s="136" t="s">
        <v>103</v>
      </c>
      <c r="AE18" s="138"/>
      <c r="AF18" s="137"/>
      <c r="AG18" s="126"/>
      <c r="AH18" s="126"/>
      <c r="AI18" s="124"/>
      <c r="AJ18" s="125"/>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row>
    <row r="19" spans="1:68" ht="60" customHeight="1" x14ac:dyDescent="0.3">
      <c r="A19" s="204"/>
      <c r="B19" s="198"/>
      <c r="C19" s="238"/>
      <c r="D19" s="238"/>
      <c r="E19" s="240"/>
      <c r="F19" s="198"/>
      <c r="G19" s="246"/>
      <c r="H19" s="244"/>
      <c r="I19" s="234"/>
      <c r="J19" s="242"/>
      <c r="K19" s="234">
        <f ca="1">IF(NOT(ISERROR(MATCH(J19,_xlfn.ANCHORARRAY(#REF!),0))),#REF!&amp;"Por favor no seleccionar los criterios de impacto",J19)</f>
        <v>0</v>
      </c>
      <c r="L19" s="244"/>
      <c r="M19" s="234"/>
      <c r="N19" s="236"/>
      <c r="O19" s="122">
        <v>4</v>
      </c>
      <c r="P19" s="123" t="s">
        <v>123</v>
      </c>
      <c r="Q19" s="130" t="str">
        <f t="shared" ref="Q19:Q20" si="15">IF(OR(R19="Preventivo",R19="Detectivo"),"Probabilidad",IF(R19="Correctivo","Impacto",""))</f>
        <v>Probabilidad</v>
      </c>
      <c r="R19" s="129" t="s">
        <v>108</v>
      </c>
      <c r="S19" s="129" t="s">
        <v>99</v>
      </c>
      <c r="T19" s="131" t="str">
        <f t="shared" si="12"/>
        <v>30%</v>
      </c>
      <c r="U19" s="129" t="s">
        <v>100</v>
      </c>
      <c r="V19" s="129" t="s">
        <v>101</v>
      </c>
      <c r="W19" s="129" t="s">
        <v>102</v>
      </c>
      <c r="X19" s="132">
        <f t="shared" ref="X19:X20" si="16">IFERROR(IF(AND(Q18="Probabilidad",Q19="Probabilidad"),(Z18-(+Z18*T19)),IF(AND(Q18="Impacto",Q19="Probabilidad"),(Z17-(+Z17*T19)),IF(Q19="Impacto",Z18,""))),"")</f>
        <v>9.0719999999999995E-2</v>
      </c>
      <c r="Y19" s="133" t="str">
        <f t="shared" si="9"/>
        <v>Muy Baja</v>
      </c>
      <c r="Z19" s="134">
        <f t="shared" si="13"/>
        <v>9.0719999999999995E-2</v>
      </c>
      <c r="AA19" s="133" t="str">
        <f t="shared" ca="1" si="4"/>
        <v>Mayor</v>
      </c>
      <c r="AB19" s="134">
        <f t="shared" ref="AB19:AB20" ca="1" si="17">IFERROR(IF(AND(Q18="Impacto",Q19="Impacto"),(AB18-(+AB18*T19)),IF(AND(Q18="Probabilidad",Q19="Impacto"),(AB17-(+AB17*T19)),IF(Q19="Probabilidad",AB18,""))),"")</f>
        <v>0.8</v>
      </c>
      <c r="AC19" s="135"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136" t="s">
        <v>103</v>
      </c>
      <c r="AE19" s="138"/>
      <c r="AF19" s="137"/>
      <c r="AG19" s="126"/>
      <c r="AH19" s="126"/>
      <c r="AI19" s="124"/>
      <c r="AJ19" s="125"/>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60" customHeight="1" x14ac:dyDescent="0.3">
      <c r="A20" s="204"/>
      <c r="B20" s="198"/>
      <c r="C20" s="238"/>
      <c r="D20" s="238"/>
      <c r="E20" s="240"/>
      <c r="F20" s="198"/>
      <c r="G20" s="246"/>
      <c r="H20" s="244"/>
      <c r="I20" s="234"/>
      <c r="J20" s="242"/>
      <c r="K20" s="234">
        <f ca="1">IF(NOT(ISERROR(MATCH(J20,_xlfn.ANCHORARRAY(#REF!),0))),#REF!&amp;"Por favor no seleccionar los criterios de impacto",J20)</f>
        <v>0</v>
      </c>
      <c r="L20" s="244"/>
      <c r="M20" s="234"/>
      <c r="N20" s="236"/>
      <c r="O20" s="122">
        <v>5</v>
      </c>
      <c r="P20" s="123" t="s">
        <v>124</v>
      </c>
      <c r="Q20" s="130" t="str">
        <f t="shared" si="15"/>
        <v>Probabilidad</v>
      </c>
      <c r="R20" s="129" t="s">
        <v>98</v>
      </c>
      <c r="S20" s="129" t="s">
        <v>99</v>
      </c>
      <c r="T20" s="131" t="str">
        <f t="shared" si="12"/>
        <v>40%</v>
      </c>
      <c r="U20" s="129" t="s">
        <v>100</v>
      </c>
      <c r="V20" s="129" t="s">
        <v>104</v>
      </c>
      <c r="W20" s="129" t="s">
        <v>102</v>
      </c>
      <c r="X20" s="132">
        <f t="shared" si="16"/>
        <v>5.4431999999999994E-2</v>
      </c>
      <c r="Y20" s="133" t="str">
        <f t="shared" si="9"/>
        <v>Muy Baja</v>
      </c>
      <c r="Z20" s="134">
        <f t="shared" si="13"/>
        <v>5.4431999999999994E-2</v>
      </c>
      <c r="AA20" s="133" t="str">
        <f t="shared" ca="1" si="4"/>
        <v>Mayor</v>
      </c>
      <c r="AB20" s="134">
        <f t="shared" ca="1" si="17"/>
        <v>0.8</v>
      </c>
      <c r="AC20" s="135" t="str">
        <f t="shared" ref="AC20" ca="1" si="18">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136" t="s">
        <v>103</v>
      </c>
      <c r="AE20" s="138"/>
      <c r="AF20" s="137"/>
      <c r="AG20" s="126"/>
      <c r="AH20" s="126"/>
      <c r="AI20" s="124"/>
      <c r="AJ20" s="125"/>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s="2" customFormat="1" ht="60" customHeight="1" x14ac:dyDescent="0.25">
      <c r="A21" s="203">
        <v>4</v>
      </c>
      <c r="B21" s="197" t="s">
        <v>95</v>
      </c>
      <c r="C21" s="197" t="s">
        <v>234</v>
      </c>
      <c r="D21" s="197" t="s">
        <v>125</v>
      </c>
      <c r="E21" s="258" t="s">
        <v>126</v>
      </c>
      <c r="F21" s="197" t="s">
        <v>105</v>
      </c>
      <c r="G21" s="199">
        <v>24</v>
      </c>
      <c r="H21" s="201" t="str">
        <f>IF(G21&lt;=0,"",IF(G21&lt;=2,"Muy Baja",IF(G21&lt;=24,"Baja",IF(G21&lt;=500,"Media",IF(G21&lt;=5000,"Alta","Muy Alta")))))</f>
        <v>Baja</v>
      </c>
      <c r="I21" s="207">
        <f>IF(H21="","",IF(H21="Muy Baja",0.2,IF(H21="Baja",0.4,IF(H21="Media",0.6,IF(H21="Alta",0.8,IF(H21="Muy Alta",1,))))))</f>
        <v>0.4</v>
      </c>
      <c r="J21" s="209" t="s">
        <v>97</v>
      </c>
      <c r="K21" s="207" t="str">
        <f ca="1">IF(NOT(ISERROR(MATCH(J21,'Tabla Impacto'!$B$221:$B$223,0))),'Tabla Impacto'!$F$223&amp;"Por favor no seleccionar los criterios de impacto(Afectación Económica o presupuestal y Pérdida Reputacional)",J21)</f>
        <v xml:space="preserve">     Entre 100 y 500 SMLMV </v>
      </c>
      <c r="L21" s="201" t="str">
        <f ca="1">IF(OR(K21='Tabla Impacto'!$C$11,K21='Tabla Impacto'!$D$11),"Leve",IF(OR(K21='Tabla Impacto'!$C$12,K21='Tabla Impacto'!$D$12),"Menor",IF(OR(K21='Tabla Impacto'!$C$13,K21='Tabla Impacto'!$D$13),"Moderado",IF(OR(K21='Tabla Impacto'!$C$14,K21='Tabla Impacto'!$D$14),"Mayor",IF(OR(K21='Tabla Impacto'!$C$15,K21='Tabla Impacto'!$D$15),"Catastrófico","")))))</f>
        <v>Mayor</v>
      </c>
      <c r="M21" s="207">
        <f ca="1">IF(L21="","",IF(L21="Leve",0.2,IF(L21="Menor",0.4,IF(L21="Moderado",0.6,IF(L21="Mayor",0.8,IF(L21="Catastrófico",1,))))))</f>
        <v>0.8</v>
      </c>
      <c r="N21" s="205"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6">
        <v>1</v>
      </c>
      <c r="P21" s="156" t="s">
        <v>243</v>
      </c>
      <c r="Q21" s="130" t="str">
        <f>IF(OR(R21="Preventivo",R21="Detectivo"),"Probabilidad",IF(R21="Correctivo","Impacto",""))</f>
        <v>Probabilidad</v>
      </c>
      <c r="R21" s="129" t="s">
        <v>98</v>
      </c>
      <c r="S21" s="129" t="s">
        <v>99</v>
      </c>
      <c r="T21" s="131" t="str">
        <f>IF(AND(R21="Preventivo",S21="Automático"),"50%",IF(AND(R21="Preventivo",S21="Manual"),"40%",IF(AND(R21="Detectivo",S21="Automático"),"40%",IF(AND(R21="Detectivo",S21="Manual"),"30%",IF(AND(R21="Correctivo",S21="Automático"),"35%",IF(AND(R21="Correctivo",S21="Manual"),"25%",""))))))</f>
        <v>40%</v>
      </c>
      <c r="U21" s="129" t="s">
        <v>100</v>
      </c>
      <c r="V21" s="129" t="s">
        <v>104</v>
      </c>
      <c r="W21" s="129" t="s">
        <v>102</v>
      </c>
      <c r="X21" s="132">
        <f>IFERROR(IF(Q21="Probabilidad",(I21-(+I21*T21)),IF(Q21="Impacto",I21,"")),"")</f>
        <v>0.24</v>
      </c>
      <c r="Y21" s="133" t="str">
        <f>IFERROR(IF(X21="","",IF(X21&lt;=0.2,"Muy Baja",IF(X21&lt;=0.4,"Baja",IF(X21&lt;=0.6,"Media",IF(X21&lt;=0.8,"Alta","Muy Alta"))))),"")</f>
        <v>Baja</v>
      </c>
      <c r="Z21" s="134">
        <f>+X21</f>
        <v>0.24</v>
      </c>
      <c r="AA21" s="133" t="str">
        <f ca="1">IFERROR(IF(AB21="","",IF(AB21&lt;=0.2,"Leve",IF(AB21&lt;=0.4,"Menor",IF(AB21&lt;=0.6,"Moderado",IF(AB21&lt;=0.8,"Mayor","Catastrófico"))))),"")</f>
        <v>Mayor</v>
      </c>
      <c r="AB21" s="134">
        <f ca="1">IFERROR(IF(Q21="Impacto",(M21-(+M21*T21)),IF(Q21="Probabilidad",M21,"")),"")</f>
        <v>0.8</v>
      </c>
      <c r="AC21" s="135" t="str">
        <f ca="1">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136" t="s">
        <v>103</v>
      </c>
      <c r="AE21" s="138"/>
      <c r="AF21" s="137"/>
      <c r="AG21" s="150"/>
      <c r="AH21" s="150"/>
      <c r="AI21" s="138"/>
      <c r="AJ21" s="13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row>
    <row r="22" spans="1:68" s="2" customFormat="1" ht="60" customHeight="1" x14ac:dyDescent="0.25">
      <c r="A22" s="204"/>
      <c r="B22" s="198"/>
      <c r="C22" s="198"/>
      <c r="D22" s="198"/>
      <c r="E22" s="259"/>
      <c r="F22" s="198"/>
      <c r="G22" s="200"/>
      <c r="H22" s="202"/>
      <c r="I22" s="208"/>
      <c r="J22" s="210"/>
      <c r="K22" s="208">
        <f ca="1">IF(NOT(ISERROR(MATCH(J22,_xlfn.ANCHORARRAY(E33),0))),I35&amp;"Por favor no seleccionar los criterios de impacto",J22)</f>
        <v>0</v>
      </c>
      <c r="L22" s="202"/>
      <c r="M22" s="208"/>
      <c r="N22" s="206"/>
      <c r="O22" s="6">
        <v>2</v>
      </c>
      <c r="P22" s="152" t="s">
        <v>241</v>
      </c>
      <c r="Q22" s="130" t="str">
        <f>IF(OR(R22="Preventivo",R22="Detectivo"),"Probabilidad",IF(R22="Correctivo","Impacto",""))</f>
        <v>Probabilidad</v>
      </c>
      <c r="R22" s="129" t="s">
        <v>98</v>
      </c>
      <c r="S22" s="129" t="s">
        <v>99</v>
      </c>
      <c r="T22" s="131" t="str">
        <f t="shared" ref="T22:T26" si="19">IF(AND(R22="Preventivo",S22="Automático"),"50%",IF(AND(R22="Preventivo",S22="Manual"),"40%",IF(AND(R22="Detectivo",S22="Automático"),"40%",IF(AND(R22="Detectivo",S22="Manual"),"30%",IF(AND(R22="Correctivo",S22="Automático"),"35%",IF(AND(R22="Correctivo",S22="Manual"),"25%",""))))))</f>
        <v>40%</v>
      </c>
      <c r="U22" s="129" t="s">
        <v>100</v>
      </c>
      <c r="V22" s="129" t="s">
        <v>104</v>
      </c>
      <c r="W22" s="129" t="s">
        <v>102</v>
      </c>
      <c r="X22" s="132">
        <f>IFERROR(IF(AND(Q21="Probabilidad",Q22="Probabilidad"),(Z21-(+Z21*T22)),IF(Q22="Probabilidad",(I21-(+I21*T22)),IF(Q22="Impacto",Z21,""))),"")</f>
        <v>0.14399999999999999</v>
      </c>
      <c r="Y22" s="133" t="str">
        <f t="shared" si="9"/>
        <v>Muy Baja</v>
      </c>
      <c r="Z22" s="134">
        <f t="shared" ref="Z22:Z26" si="20">+X22</f>
        <v>0.14399999999999999</v>
      </c>
      <c r="AA22" s="133" t="str">
        <f t="shared" ca="1" si="4"/>
        <v>Mayor</v>
      </c>
      <c r="AB22" s="134">
        <f ca="1">IFERROR(IF(AND(Q21="Impacto",Q22="Impacto"),(AB21-(+AB21*T22)),IF(Q22="Impacto",(M21-(+M21*T22)),IF(Q22="Probabilidad",AB21,""))),"")</f>
        <v>0.8</v>
      </c>
      <c r="AC22" s="135" t="str">
        <f t="shared" ref="AC22:AC23" ca="1" si="2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36" t="s">
        <v>103</v>
      </c>
      <c r="AE22" s="138"/>
      <c r="AF22" s="137"/>
      <c r="AG22" s="150"/>
      <c r="AH22" s="150"/>
      <c r="AI22" s="138"/>
      <c r="AJ22" s="137"/>
    </row>
    <row r="23" spans="1:68" s="2" customFormat="1" ht="60" customHeight="1" x14ac:dyDescent="0.25">
      <c r="A23" s="204"/>
      <c r="B23" s="198"/>
      <c r="C23" s="198"/>
      <c r="D23" s="198"/>
      <c r="E23" s="259"/>
      <c r="F23" s="198"/>
      <c r="G23" s="200"/>
      <c r="H23" s="202"/>
      <c r="I23" s="208"/>
      <c r="J23" s="210"/>
      <c r="K23" s="208">
        <f ca="1">IF(NOT(ISERROR(MATCH(J23,_xlfn.ANCHORARRAY(E34),0))),I36&amp;"Por favor no seleccionar los criterios de impacto",J23)</f>
        <v>0</v>
      </c>
      <c r="L23" s="202"/>
      <c r="M23" s="208"/>
      <c r="N23" s="206"/>
      <c r="O23" s="6">
        <v>3</v>
      </c>
      <c r="P23" s="155" t="s">
        <v>242</v>
      </c>
      <c r="Q23" s="130" t="str">
        <f>IF(OR(R23="Preventivo",R23="Detectivo"),"Probabilidad",IF(R23="Correctivo","Impacto",""))</f>
        <v>Probabilidad</v>
      </c>
      <c r="R23" s="129" t="s">
        <v>98</v>
      </c>
      <c r="S23" s="129" t="s">
        <v>99</v>
      </c>
      <c r="T23" s="131" t="str">
        <f t="shared" si="19"/>
        <v>40%</v>
      </c>
      <c r="U23" s="129" t="s">
        <v>100</v>
      </c>
      <c r="V23" s="129" t="s">
        <v>104</v>
      </c>
      <c r="W23" s="129" t="s">
        <v>102</v>
      </c>
      <c r="X23" s="132">
        <f>IFERROR(IF(AND(Q22="Probabilidad",Q23="Probabilidad"),(Z22-(+Z22*T23)),IF(AND(Q22="Impacto",Q23="Probabilidad"),(Z21-(+Z21*T23)),IF(Q23="Impacto",Z22,""))),"")</f>
        <v>8.6399999999999991E-2</v>
      </c>
      <c r="Y23" s="133" t="str">
        <f t="shared" si="9"/>
        <v>Muy Baja</v>
      </c>
      <c r="Z23" s="134">
        <f t="shared" si="20"/>
        <v>8.6399999999999991E-2</v>
      </c>
      <c r="AA23" s="133" t="str">
        <f t="shared" ca="1" si="4"/>
        <v>Mayor</v>
      </c>
      <c r="AB23" s="134">
        <f ca="1">IFERROR(IF(AND(Q22="Impacto",Q23="Impacto"),(AB22-(+AB22*T23)),IF(AND(Q22="Probabilidad",Q23="Impacto"),(AB21-(+AB21*T23)),IF(Q23="Probabilidad",AB22,""))),"")</f>
        <v>0.8</v>
      </c>
      <c r="AC23" s="135" t="str">
        <f t="shared" ca="1" si="21"/>
        <v>Alto</v>
      </c>
      <c r="AD23" s="136" t="s">
        <v>103</v>
      </c>
      <c r="AE23" s="138"/>
      <c r="AF23" s="137"/>
      <c r="AG23" s="150"/>
      <c r="AH23" s="150"/>
      <c r="AI23" s="138"/>
      <c r="AJ23" s="137"/>
    </row>
    <row r="24" spans="1:68" s="2" customFormat="1" ht="60" customHeight="1" x14ac:dyDescent="0.25">
      <c r="A24" s="204"/>
      <c r="B24" s="198"/>
      <c r="C24" s="198"/>
      <c r="D24" s="198"/>
      <c r="E24" s="259"/>
      <c r="F24" s="198"/>
      <c r="G24" s="200"/>
      <c r="H24" s="202"/>
      <c r="I24" s="208"/>
      <c r="J24" s="210"/>
      <c r="K24" s="208">
        <f ca="1">IF(NOT(ISERROR(MATCH(J24,_xlfn.ANCHORARRAY(E35),0))),I37&amp;"Por favor no seleccionar los criterios de impacto",J24)</f>
        <v>0</v>
      </c>
      <c r="L24" s="202"/>
      <c r="M24" s="208"/>
      <c r="N24" s="206"/>
      <c r="O24" s="6">
        <v>4</v>
      </c>
      <c r="P24" s="155" t="s">
        <v>240</v>
      </c>
      <c r="Q24" s="130" t="str">
        <f>IF(OR(R24="Preventivo",R24="Detectivo"),"Probabilidad",IF(R24="Correctivo","Impacto",""))</f>
        <v>Probabilidad</v>
      </c>
      <c r="R24" s="129" t="s">
        <v>98</v>
      </c>
      <c r="S24" s="129" t="s">
        <v>99</v>
      </c>
      <c r="T24" s="131" t="str">
        <f t="shared" ref="T24" si="22">IF(AND(R24="Preventivo",S24="Automático"),"50%",IF(AND(R24="Preventivo",S24="Manual"),"40%",IF(AND(R24="Detectivo",S24="Automático"),"40%",IF(AND(R24="Detectivo",S24="Manual"),"30%",IF(AND(R24="Correctivo",S24="Automático"),"35%",IF(AND(R24="Correctivo",S24="Manual"),"25%",""))))))</f>
        <v>40%</v>
      </c>
      <c r="U24" s="129" t="s">
        <v>100</v>
      </c>
      <c r="V24" s="129" t="s">
        <v>104</v>
      </c>
      <c r="W24" s="129" t="s">
        <v>102</v>
      </c>
      <c r="X24" s="132">
        <f>IFERROR(IF(AND(Q23="Probabilidad",Q24="Probabilidad"),(Z23-(+Z23*T24)),IF(AND(Q23="Impacto",Q24="Probabilidad"),(Z22-(+Z22*T24)),IF(Q24="Impacto",Z23,""))),"")</f>
        <v>5.183999999999999E-2</v>
      </c>
      <c r="Y24" s="133" t="str">
        <f t="shared" ref="Y24" si="23">IFERROR(IF(X24="","",IF(X24&lt;=0.2,"Muy Baja",IF(X24&lt;=0.4,"Baja",IF(X24&lt;=0.6,"Media",IF(X24&lt;=0.8,"Alta","Muy Alta"))))),"")</f>
        <v>Muy Baja</v>
      </c>
      <c r="Z24" s="134">
        <f t="shared" ref="Z24" si="24">+X24</f>
        <v>5.183999999999999E-2</v>
      </c>
      <c r="AA24" s="133" t="str">
        <f t="shared" ref="AA24" ca="1" si="25">IFERROR(IF(AB24="","",IF(AB24&lt;=0.2,"Leve",IF(AB24&lt;=0.4,"Menor",IF(AB24&lt;=0.6,"Moderado",IF(AB24&lt;=0.8,"Mayor","Catastrófico"))))),"")</f>
        <v>Mayor</v>
      </c>
      <c r="AB24" s="134">
        <f ca="1">IFERROR(IF(AND(Q23="Impacto",Q24="Impacto"),(AB23-(+AB23*T24)),IF(AND(Q23="Probabilidad",Q24="Impacto"),(AB22-(+AB22*T24)),IF(Q24="Probabilidad",AB23,""))),"")</f>
        <v>0.8</v>
      </c>
      <c r="AC24" s="135" t="str">
        <f t="shared" ref="AC24" ca="1" si="26">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136" t="s">
        <v>103</v>
      </c>
      <c r="AE24" s="138"/>
      <c r="AF24" s="137"/>
      <c r="AG24" s="150"/>
      <c r="AH24" s="150"/>
      <c r="AI24" s="138"/>
      <c r="AJ24" s="137"/>
    </row>
    <row r="25" spans="1:68" s="2" customFormat="1" ht="60" customHeight="1" x14ac:dyDescent="0.25">
      <c r="A25" s="204"/>
      <c r="B25" s="198"/>
      <c r="C25" s="198"/>
      <c r="D25" s="198"/>
      <c r="E25" s="259"/>
      <c r="F25" s="198"/>
      <c r="G25" s="200"/>
      <c r="H25" s="202"/>
      <c r="I25" s="208"/>
      <c r="J25" s="210"/>
      <c r="K25" s="208">
        <f ca="1">IF(NOT(ISERROR(MATCH(J25,_xlfn.ANCHORARRAY(E36),0))),I38&amp;"Por favor no seleccionar los criterios de impacto",J25)</f>
        <v>0</v>
      </c>
      <c r="L25" s="202"/>
      <c r="M25" s="208"/>
      <c r="N25" s="206"/>
      <c r="O25" s="6">
        <v>5</v>
      </c>
      <c r="P25" s="152" t="s">
        <v>244</v>
      </c>
      <c r="Q25" s="140" t="str">
        <f t="shared" ref="Q25:Q26" si="27">IF(OR(R25="Preventivo",R25="Detectivo"),"Probabilidad",IF(R25="Correctivo","Impacto",""))</f>
        <v>Probabilidad</v>
      </c>
      <c r="R25" s="141" t="s">
        <v>98</v>
      </c>
      <c r="S25" s="141" t="s">
        <v>99</v>
      </c>
      <c r="T25" s="142" t="str">
        <f t="shared" si="19"/>
        <v>40%</v>
      </c>
      <c r="U25" s="141" t="s">
        <v>100</v>
      </c>
      <c r="V25" s="141" t="s">
        <v>104</v>
      </c>
      <c r="W25" s="141" t="s">
        <v>102</v>
      </c>
      <c r="X25" s="143">
        <f t="shared" ref="X25:X26" si="28">IFERROR(IF(AND(Q24="Probabilidad",Q25="Probabilidad"),(Z24-(+Z24*T25)),IF(AND(Q24="Impacto",Q25="Probabilidad"),(Z23-(+Z23*T25)),IF(Q25="Impacto",Z24,""))),"")</f>
        <v>3.1103999999999993E-2</v>
      </c>
      <c r="Y25" s="144" t="str">
        <f t="shared" si="9"/>
        <v>Muy Baja</v>
      </c>
      <c r="Z25" s="145">
        <f t="shared" si="20"/>
        <v>3.1103999999999993E-2</v>
      </c>
      <c r="AA25" s="144" t="str">
        <f t="shared" ca="1" si="4"/>
        <v>Mayor</v>
      </c>
      <c r="AB25" s="145">
        <f t="shared" ref="AB25:AB26" ca="1" si="29">IFERROR(IF(AND(Q24="Impacto",Q25="Impacto"),(AB24-(+AB24*T25)),IF(AND(Q24="Probabilidad",Q25="Impacto"),(AB23-(+AB23*T25)),IF(Q25="Probabilidad",AB24,""))),"")</f>
        <v>0.8</v>
      </c>
      <c r="AC25" s="146" t="str">
        <f t="shared" ref="AC25:AC26" ca="1" si="30">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Alto</v>
      </c>
      <c r="AD25" s="147" t="s">
        <v>103</v>
      </c>
      <c r="AE25" s="138"/>
      <c r="AF25" s="137"/>
      <c r="AG25" s="150"/>
      <c r="AH25" s="150"/>
      <c r="AI25" s="138"/>
      <c r="AJ25" s="137"/>
    </row>
    <row r="26" spans="1:68" s="2" customFormat="1" ht="60" customHeight="1" x14ac:dyDescent="0.25">
      <c r="A26" s="263"/>
      <c r="B26" s="264"/>
      <c r="C26" s="264"/>
      <c r="D26" s="264"/>
      <c r="E26" s="265"/>
      <c r="F26" s="264"/>
      <c r="G26" s="266"/>
      <c r="H26" s="267"/>
      <c r="I26" s="268"/>
      <c r="J26" s="269"/>
      <c r="K26" s="268">
        <f ca="1">IF(NOT(ISERROR(MATCH(J26,_xlfn.ANCHORARRAY(E37),0))),I39&amp;"Por favor no seleccionar los criterios de impacto",J26)</f>
        <v>0</v>
      </c>
      <c r="L26" s="267"/>
      <c r="M26" s="268"/>
      <c r="N26" s="270"/>
      <c r="O26" s="6">
        <v>6</v>
      </c>
      <c r="P26" s="152"/>
      <c r="Q26" s="140" t="str">
        <f t="shared" si="27"/>
        <v/>
      </c>
      <c r="R26" s="141"/>
      <c r="S26" s="141"/>
      <c r="T26" s="142" t="str">
        <f t="shared" si="19"/>
        <v/>
      </c>
      <c r="U26" s="141"/>
      <c r="V26" s="141"/>
      <c r="W26" s="141"/>
      <c r="X26" s="143" t="str">
        <f t="shared" si="28"/>
        <v/>
      </c>
      <c r="Y26" s="144" t="str">
        <f t="shared" si="9"/>
        <v/>
      </c>
      <c r="Z26" s="145" t="str">
        <f t="shared" si="20"/>
        <v/>
      </c>
      <c r="AA26" s="144" t="str">
        <f t="shared" si="4"/>
        <v/>
      </c>
      <c r="AB26" s="145" t="str">
        <f t="shared" si="29"/>
        <v/>
      </c>
      <c r="AC26" s="146" t="str">
        <f t="shared" si="30"/>
        <v/>
      </c>
      <c r="AD26" s="147"/>
      <c r="AE26" s="138"/>
      <c r="AF26" s="137"/>
      <c r="AG26" s="150"/>
      <c r="AH26" s="150"/>
      <c r="AI26" s="138"/>
      <c r="AJ26" s="137"/>
    </row>
    <row r="27" spans="1:68" ht="49.5" customHeight="1" x14ac:dyDescent="0.3">
      <c r="A27" s="6"/>
      <c r="B27" s="260" t="s">
        <v>127</v>
      </c>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2"/>
    </row>
    <row r="29" spans="1:68" x14ac:dyDescent="0.3">
      <c r="A29" s="1"/>
      <c r="B29" s="23" t="s">
        <v>128</v>
      </c>
      <c r="C29" s="1"/>
      <c r="D29" s="1"/>
      <c r="F29" s="1"/>
    </row>
  </sheetData>
  <dataConsolidate/>
  <mergeCells count="101">
    <mergeCell ref="B27:AJ27"/>
    <mergeCell ref="A21:A26"/>
    <mergeCell ref="B21:B26"/>
    <mergeCell ref="C21:C26"/>
    <mergeCell ref="D21:D26"/>
    <mergeCell ref="E21:E26"/>
    <mergeCell ref="F21:F26"/>
    <mergeCell ref="G21:G26"/>
    <mergeCell ref="H21:H26"/>
    <mergeCell ref="I21:I26"/>
    <mergeCell ref="J21:J26"/>
    <mergeCell ref="K21:K26"/>
    <mergeCell ref="L21:L26"/>
    <mergeCell ref="M21:M26"/>
    <mergeCell ref="N21:N26"/>
    <mergeCell ref="C4:N4"/>
    <mergeCell ref="O4:Q4"/>
    <mergeCell ref="A1:AJ2"/>
    <mergeCell ref="A7:G7"/>
    <mergeCell ref="H7:N7"/>
    <mergeCell ref="O7:W7"/>
    <mergeCell ref="X7:AD7"/>
    <mergeCell ref="AE7:AJ7"/>
    <mergeCell ref="J14:J15"/>
    <mergeCell ref="K14:K15"/>
    <mergeCell ref="L14:L15"/>
    <mergeCell ref="M14:M15"/>
    <mergeCell ref="N14:N15"/>
    <mergeCell ref="A14:A15"/>
    <mergeCell ref="B14:B15"/>
    <mergeCell ref="C14:C15"/>
    <mergeCell ref="D14:D15"/>
    <mergeCell ref="E14:E15"/>
    <mergeCell ref="F14:F15"/>
    <mergeCell ref="G14:G15"/>
    <mergeCell ref="H14:H15"/>
    <mergeCell ref="I14:I15"/>
    <mergeCell ref="AE8:AE9"/>
    <mergeCell ref="AJ8:AJ9"/>
    <mergeCell ref="M16:M20"/>
    <mergeCell ref="N16:N20"/>
    <mergeCell ref="A16:A20"/>
    <mergeCell ref="B16:B20"/>
    <mergeCell ref="C16:C20"/>
    <mergeCell ref="D16:D20"/>
    <mergeCell ref="E16:E20"/>
    <mergeCell ref="F16:F20"/>
    <mergeCell ref="J16:J20"/>
    <mergeCell ref="K16:K20"/>
    <mergeCell ref="L16:L20"/>
    <mergeCell ref="G16:G20"/>
    <mergeCell ref="H16:H20"/>
    <mergeCell ref="I16:I20"/>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R8:W8"/>
    <mergeCell ref="F10:F13"/>
    <mergeCell ref="G10:G13"/>
    <mergeCell ref="H10:H13"/>
    <mergeCell ref="A10:A13"/>
    <mergeCell ref="B10:B13"/>
    <mergeCell ref="D10:D13"/>
    <mergeCell ref="E10:E13"/>
    <mergeCell ref="N10:N13"/>
    <mergeCell ref="I10:I13"/>
    <mergeCell ref="J10:J13"/>
    <mergeCell ref="K10:K13"/>
    <mergeCell ref="L10:L13"/>
    <mergeCell ref="M10:M13"/>
    <mergeCell ref="C10:C13"/>
    <mergeCell ref="H8:H9"/>
    <mergeCell ref="I8:I9"/>
    <mergeCell ref="L8:L9"/>
    <mergeCell ref="M8:M9"/>
    <mergeCell ref="B8:B9"/>
    <mergeCell ref="N8:N9"/>
    <mergeCell ref="J8:J9"/>
    <mergeCell ref="K8:K9"/>
    <mergeCell ref="Q8:Q9"/>
  </mergeCells>
  <conditionalFormatting sqref="H10">
    <cfRule type="cellIs" dxfId="59" priority="336" operator="equal">
      <formula>"Baja"</formula>
    </cfRule>
    <cfRule type="cellIs" dxfId="58" priority="335" operator="equal">
      <formula>"Media"</formula>
    </cfRule>
    <cfRule type="cellIs" dxfId="57" priority="334" operator="equal">
      <formula>"Alta"</formula>
    </cfRule>
    <cfRule type="cellIs" dxfId="56" priority="333" operator="equal">
      <formula>"Muy Alta"</formula>
    </cfRule>
    <cfRule type="cellIs" dxfId="55" priority="337" operator="equal">
      <formula>"Muy Baja"</formula>
    </cfRule>
  </conditionalFormatting>
  <conditionalFormatting sqref="H14">
    <cfRule type="cellIs" dxfId="54" priority="238" operator="equal">
      <formula>"Baja"</formula>
    </cfRule>
    <cfRule type="cellIs" dxfId="53" priority="237" operator="equal">
      <formula>"Media"</formula>
    </cfRule>
    <cfRule type="cellIs" dxfId="52" priority="236" operator="equal">
      <formula>"Alta"</formula>
    </cfRule>
    <cfRule type="cellIs" dxfId="51" priority="235" operator="equal">
      <formula>"Muy Alta"</formula>
    </cfRule>
    <cfRule type="cellIs" dxfId="50" priority="239" operator="equal">
      <formula>"Muy Baja"</formula>
    </cfRule>
  </conditionalFormatting>
  <conditionalFormatting sqref="H16">
    <cfRule type="cellIs" dxfId="49" priority="155" operator="equal">
      <formula>"Muy Baja"</formula>
    </cfRule>
    <cfRule type="cellIs" dxfId="48" priority="154" operator="equal">
      <formula>"Baja"</formula>
    </cfRule>
    <cfRule type="cellIs" dxfId="47" priority="151" operator="equal">
      <formula>"Muy Alta"</formula>
    </cfRule>
    <cfRule type="cellIs" dxfId="46" priority="153" operator="equal">
      <formula>"Media"</formula>
    </cfRule>
    <cfRule type="cellIs" dxfId="45" priority="152" operator="equal">
      <formula>"Alta"</formula>
    </cfRule>
  </conditionalFormatting>
  <conditionalFormatting sqref="H21">
    <cfRule type="cellIs" dxfId="44" priority="40" operator="equal">
      <formula>"Alta"</formula>
    </cfRule>
    <cfRule type="cellIs" dxfId="43" priority="42" operator="equal">
      <formula>"Baja"</formula>
    </cfRule>
    <cfRule type="cellIs" dxfId="42" priority="43" operator="equal">
      <formula>"Muy Baja"</formula>
    </cfRule>
    <cfRule type="cellIs" dxfId="41" priority="41" operator="equal">
      <formula>"Media"</formula>
    </cfRule>
    <cfRule type="cellIs" dxfId="40" priority="39" operator="equal">
      <formula>"Muy Alta"</formula>
    </cfRule>
  </conditionalFormatting>
  <conditionalFormatting sqref="K10:K26">
    <cfRule type="containsText" dxfId="39" priority="15" operator="containsText" text="❌">
      <formula>NOT(ISERROR(SEARCH("❌",K10)))</formula>
    </cfRule>
  </conditionalFormatting>
  <conditionalFormatting sqref="L10 L14 L16 L21">
    <cfRule type="cellIs" dxfId="38" priority="331" operator="equal">
      <formula>"Menor"</formula>
    </cfRule>
    <cfRule type="cellIs" dxfId="37" priority="332" operator="equal">
      <formula>"Leve"</formula>
    </cfRule>
    <cfRule type="cellIs" dxfId="36" priority="330" operator="equal">
      <formula>"Moderado"</formula>
    </cfRule>
    <cfRule type="cellIs" dxfId="35" priority="328" operator="equal">
      <formula>"Catastrófico"</formula>
    </cfRule>
    <cfRule type="cellIs" dxfId="34" priority="329" operator="equal">
      <formula>"Mayor"</formula>
    </cfRule>
  </conditionalFormatting>
  <conditionalFormatting sqref="N10">
    <cfRule type="cellIs" dxfId="33" priority="325" operator="equal">
      <formula>"Alto"</formula>
    </cfRule>
    <cfRule type="cellIs" dxfId="32" priority="326" operator="equal">
      <formula>"Moderado"</formula>
    </cfRule>
    <cfRule type="cellIs" dxfId="31" priority="327" operator="equal">
      <formula>"Bajo"</formula>
    </cfRule>
    <cfRule type="cellIs" dxfId="30" priority="324" operator="equal">
      <formula>"Extremo"</formula>
    </cfRule>
  </conditionalFormatting>
  <conditionalFormatting sqref="N14">
    <cfRule type="cellIs" dxfId="29" priority="226" operator="equal">
      <formula>"Extremo"</formula>
    </cfRule>
    <cfRule type="cellIs" dxfId="28" priority="227" operator="equal">
      <formula>"Alto"</formula>
    </cfRule>
    <cfRule type="cellIs" dxfId="27" priority="228" operator="equal">
      <formula>"Moderado"</formula>
    </cfRule>
    <cfRule type="cellIs" dxfId="26" priority="229" operator="equal">
      <formula>"Bajo"</formula>
    </cfRule>
  </conditionalFormatting>
  <conditionalFormatting sqref="N16">
    <cfRule type="cellIs" dxfId="25" priority="145" operator="equal">
      <formula>"Bajo"</formula>
    </cfRule>
    <cfRule type="cellIs" dxfId="24" priority="144" operator="equal">
      <formula>"Moderado"</formula>
    </cfRule>
    <cfRule type="cellIs" dxfId="23" priority="143" operator="equal">
      <formula>"Alto"</formula>
    </cfRule>
    <cfRule type="cellIs" dxfId="22" priority="142" operator="equal">
      <formula>"Extremo"</formula>
    </cfRule>
  </conditionalFormatting>
  <conditionalFormatting sqref="N21">
    <cfRule type="cellIs" dxfId="21" priority="33" operator="equal">
      <formula>"Bajo"</formula>
    </cfRule>
    <cfRule type="cellIs" dxfId="20" priority="31" operator="equal">
      <formula>"Alto"</formula>
    </cfRule>
    <cfRule type="cellIs" dxfId="19" priority="30" operator="equal">
      <formula>"Extremo"</formula>
    </cfRule>
    <cfRule type="cellIs" dxfId="18" priority="32" operator="equal">
      <formula>"Moderado"</formula>
    </cfRule>
  </conditionalFormatting>
  <conditionalFormatting sqref="Y10:Y26">
    <cfRule type="cellIs" dxfId="17" priority="10" operator="equal">
      <formula>"Muy Alta"</formula>
    </cfRule>
    <cfRule type="cellIs" dxfId="16" priority="14" operator="equal">
      <formula>"Muy Baja"</formula>
    </cfRule>
    <cfRule type="cellIs" dxfId="15" priority="13" operator="equal">
      <formula>"Baja"</formula>
    </cfRule>
    <cfRule type="cellIs" dxfId="14" priority="12" operator="equal">
      <formula>"Media"</formula>
    </cfRule>
    <cfRule type="cellIs" dxfId="13" priority="11" operator="equal">
      <formula>"Alta"</formula>
    </cfRule>
  </conditionalFormatting>
  <conditionalFormatting sqref="AA10:AA26">
    <cfRule type="cellIs" dxfId="12" priority="5" operator="equal">
      <formula>"Catastrófico"</formula>
    </cfRule>
    <cfRule type="cellIs" dxfId="11" priority="6" operator="equal">
      <formula>"Mayor"</formula>
    </cfRule>
    <cfRule type="cellIs" dxfId="10" priority="7" operator="equal">
      <formula>"Moderado"</formula>
    </cfRule>
    <cfRule type="cellIs" dxfId="9" priority="9" operator="equal">
      <formula>"Leve"</formula>
    </cfRule>
    <cfRule type="cellIs" dxfId="8" priority="8" operator="equal">
      <formula>"Menor"</formula>
    </cfRule>
  </conditionalFormatting>
  <conditionalFormatting sqref="AC10:AC26">
    <cfRule type="cellIs" dxfId="7" priority="2" operator="equal">
      <formula>"Alto"</formula>
    </cfRule>
    <cfRule type="cellIs" dxfId="6" priority="3" operator="equal">
      <formula>"Moderado"</formula>
    </cfRule>
    <cfRule type="cellIs" dxfId="5" priority="4" operator="equal">
      <formula>"Bajo"</formula>
    </cfRule>
    <cfRule type="cellIs" dxfId="4" priority="1" operator="equal">
      <formula>"Extremo"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'Opciones Tratamiento'!$B$9:$B$10</xm:f>
          </x14:formula1>
          <xm:sqref>AJ10:AJ11 AJ13:AJ17 AJ19:AJ22 AJ24:AJ25</xm:sqref>
        </x14:dataValidation>
        <x14:dataValidation type="list" allowBlank="1" showInputMessage="1" showErrorMessage="1">
          <x14:formula1>
            <xm:f>'Tabla Valoración controles'!$D$4:$D$6</xm:f>
          </x14:formula1>
          <xm:sqref>R10:R26</xm:sqref>
        </x14:dataValidation>
        <x14:dataValidation type="list" allowBlank="1" showInputMessage="1" showErrorMessage="1">
          <x14:formula1>
            <xm:f>'Tabla Valoración controles'!$D$7:$D$8</xm:f>
          </x14:formula1>
          <xm:sqref>S10:S26</xm:sqref>
        </x14:dataValidation>
        <x14:dataValidation type="list" allowBlank="1" showInputMessage="1" showErrorMessage="1">
          <x14:formula1>
            <xm:f>'Tabla Valoración controles'!$D$9:$D$10</xm:f>
          </x14:formula1>
          <xm:sqref>U10:U26</xm:sqref>
        </x14:dataValidation>
        <x14:dataValidation type="list" allowBlank="1" showInputMessage="1" showErrorMessage="1">
          <x14:formula1>
            <xm:f>'Tabla Valoración controles'!$D$11:$D$12</xm:f>
          </x14:formula1>
          <xm:sqref>V10:V26</xm:sqref>
        </x14:dataValidation>
        <x14:dataValidation type="list" allowBlank="1" showInputMessage="1" showErrorMessage="1">
          <x14:formula1>
            <xm:f>'Tabla Valoración controles'!$D$13:$D$14</xm:f>
          </x14:formula1>
          <xm:sqref>W10:W26</xm:sqref>
        </x14:dataValidation>
        <x14:dataValidation type="list" allowBlank="1" showInputMessage="1" showErrorMessage="1">
          <x14:formula1>
            <xm:f>'Opciones Tratamiento'!$B$13:$B$19</xm:f>
          </x14:formula1>
          <xm:sqref>F10:F26</xm:sqref>
        </x14:dataValidation>
        <x14:dataValidation type="list" allowBlank="1" showInputMessage="1" showErrorMessage="1">
          <x14:formula1>
            <xm:f>'Opciones Tratamiento'!$E$2:$E$4</xm:f>
          </x14:formula1>
          <xm:sqref>B10:B26</xm:sqref>
        </x14:dataValidation>
        <x14:dataValidation type="list" allowBlank="1" showInputMessage="1" showErrorMessage="1">
          <x14:formula1>
            <xm:f>'Opciones Tratamiento'!$B$2:$B$5</xm:f>
          </x14:formula1>
          <xm:sqref>AD10:AD26</xm:sqref>
        </x14:dataValidation>
        <x14:dataValidation type="list" allowBlank="1" showInputMessage="1" showErrorMessage="1">
          <x14:formula1>
            <xm:f>'Tabla Impacto'!$F$210:$F$221</xm:f>
          </x14:formula1>
          <xm:sqref>J10:J26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AF10:AF26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AG10:AG26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AH10:AH26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AI10:AI26</xm:sqref>
        </x14:dataValidation>
        <x14:dataValidation type="custom" allowBlank="1" showInputMessage="1" showErrorMessage="1" error="Recuerde que las acciones se generan bajo la medida de mitigar el riesgo">
          <x14:formula1>
            <xm:f>IF(OR(AD11='Opciones Tratamiento'!$B$2,AD11='Opciones Tratamiento'!$B$3,AD11='Opciones Tratamiento'!$B$4),ISBLANK(AD11),ISTEXT(AD11))</xm:f>
          </x14:formula1>
          <xm:sqref>AE11:AE26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ColWidth="11.42578125"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271" t="s">
        <v>129</v>
      </c>
      <c r="C2" s="271"/>
      <c r="D2" s="271"/>
      <c r="E2" s="271"/>
      <c r="F2" s="271"/>
      <c r="G2" s="271"/>
      <c r="H2" s="271"/>
      <c r="I2" s="271"/>
      <c r="J2" s="308" t="s">
        <v>15</v>
      </c>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271"/>
      <c r="C3" s="271"/>
      <c r="D3" s="271"/>
      <c r="E3" s="271"/>
      <c r="F3" s="271"/>
      <c r="G3" s="271"/>
      <c r="H3" s="271"/>
      <c r="I3" s="271"/>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271"/>
      <c r="C4" s="271"/>
      <c r="D4" s="271"/>
      <c r="E4" s="271"/>
      <c r="F4" s="271"/>
      <c r="G4" s="271"/>
      <c r="H4" s="271"/>
      <c r="I4" s="271"/>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319" t="s">
        <v>130</v>
      </c>
      <c r="C6" s="319"/>
      <c r="D6" s="320"/>
      <c r="E6" s="309" t="s">
        <v>131</v>
      </c>
      <c r="F6" s="310"/>
      <c r="G6" s="310"/>
      <c r="H6" s="310"/>
      <c r="I6" s="311"/>
      <c r="J6" s="305" t="str">
        <f ca="1">IF(AND('Mapa final'!$H$10="Muy Alta",'Mapa final'!$L$10="Leve"),CONCATENATE("R",'Mapa final'!$A$10),"")</f>
        <v/>
      </c>
      <c r="K6" s="306"/>
      <c r="L6" s="306" t="e">
        <f>IF(AND('Mapa final'!#REF!="Muy Alta",'Mapa final'!#REF!="Leve"),CONCATENATE("R",'Mapa final'!#REF!),"")</f>
        <v>#REF!</v>
      </c>
      <c r="M6" s="306"/>
      <c r="N6" s="306" t="str">
        <f ca="1">IF(AND('Mapa final'!$H$14="Muy Alta",'Mapa final'!$L$14="Leve"),CONCATENATE("R",'Mapa final'!$A$14),"")</f>
        <v/>
      </c>
      <c r="O6" s="307"/>
      <c r="P6" s="305" t="str">
        <f ca="1">IF(AND('Mapa final'!$H$10="Muy Alta",'Mapa final'!$L$10="Menor"),CONCATENATE("R",'Mapa final'!$A$10),"")</f>
        <v/>
      </c>
      <c r="Q6" s="306"/>
      <c r="R6" s="306" t="e">
        <f>IF(AND('Mapa final'!#REF!="Muy Alta",'Mapa final'!#REF!="Menor"),CONCATENATE("R",'Mapa final'!#REF!),"")</f>
        <v>#REF!</v>
      </c>
      <c r="S6" s="306"/>
      <c r="T6" s="306" t="str">
        <f ca="1">IF(AND('Mapa final'!$H$14="Muy Alta",'Mapa final'!$L$14="Menor"),CONCATENATE("R",'Mapa final'!$A$14),"")</f>
        <v/>
      </c>
      <c r="U6" s="307"/>
      <c r="V6" s="305" t="str">
        <f ca="1">IF(AND('Mapa final'!$H$10="Muy Alta",'Mapa final'!$L$10="Moderado"),CONCATENATE("R",'Mapa final'!$A$10),"")</f>
        <v/>
      </c>
      <c r="W6" s="306"/>
      <c r="X6" s="306" t="e">
        <f>IF(AND('Mapa final'!#REF!="Muy Alta",'Mapa final'!#REF!="Moderado"),CONCATENATE("R",'Mapa final'!#REF!),"")</f>
        <v>#REF!</v>
      </c>
      <c r="Y6" s="306"/>
      <c r="Z6" s="306" t="str">
        <f ca="1">IF(AND('Mapa final'!$H$14="Muy Alta",'Mapa final'!$L$14="Moderado"),CONCATENATE("R",'Mapa final'!$A$14),"")</f>
        <v/>
      </c>
      <c r="AA6" s="307"/>
      <c r="AB6" s="305" t="str">
        <f ca="1">IF(AND('Mapa final'!$H$10="Muy Alta",'Mapa final'!$L$10="Mayor"),CONCATENATE("R",'Mapa final'!$A$10),"")</f>
        <v/>
      </c>
      <c r="AC6" s="306"/>
      <c r="AD6" s="306" t="e">
        <f>IF(AND('Mapa final'!#REF!="Muy Alta",'Mapa final'!#REF!="Mayor"),CONCATENATE("R",'Mapa final'!#REF!),"")</f>
        <v>#REF!</v>
      </c>
      <c r="AE6" s="306"/>
      <c r="AF6" s="306" t="str">
        <f ca="1">IF(AND('Mapa final'!$H$14="Muy Alta",'Mapa final'!$L$14="Mayor"),CONCATENATE("R",'Mapa final'!$A$14),"")</f>
        <v/>
      </c>
      <c r="AG6" s="307"/>
      <c r="AH6" s="296" t="str">
        <f ca="1">IF(AND('Mapa final'!$H$10="Muy Alta",'Mapa final'!$L$10="Catastrófico"),CONCATENATE("R",'Mapa final'!$A$10),"")</f>
        <v/>
      </c>
      <c r="AI6" s="297"/>
      <c r="AJ6" s="297" t="e">
        <f>IF(AND('Mapa final'!#REF!="Muy Alta",'Mapa final'!#REF!="Catastrófico"),CONCATENATE("R",'Mapa final'!#REF!),"")</f>
        <v>#REF!</v>
      </c>
      <c r="AK6" s="297"/>
      <c r="AL6" s="297" t="str">
        <f ca="1">IF(AND('Mapa final'!$H$14="Muy Alta",'Mapa final'!$L$14="Catastrófico"),CONCATENATE("R",'Mapa final'!$A$14),"")</f>
        <v/>
      </c>
      <c r="AM6" s="298"/>
      <c r="AO6" s="321" t="s">
        <v>132</v>
      </c>
      <c r="AP6" s="322"/>
      <c r="AQ6" s="322"/>
      <c r="AR6" s="322"/>
      <c r="AS6" s="322"/>
      <c r="AT6" s="323"/>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319"/>
      <c r="C7" s="319"/>
      <c r="D7" s="320"/>
      <c r="E7" s="312"/>
      <c r="F7" s="313"/>
      <c r="G7" s="313"/>
      <c r="H7" s="313"/>
      <c r="I7" s="314"/>
      <c r="J7" s="299"/>
      <c r="K7" s="300"/>
      <c r="L7" s="300"/>
      <c r="M7" s="300"/>
      <c r="N7" s="300"/>
      <c r="O7" s="301"/>
      <c r="P7" s="299"/>
      <c r="Q7" s="300"/>
      <c r="R7" s="300"/>
      <c r="S7" s="300"/>
      <c r="T7" s="300"/>
      <c r="U7" s="301"/>
      <c r="V7" s="299"/>
      <c r="W7" s="300"/>
      <c r="X7" s="300"/>
      <c r="Y7" s="300"/>
      <c r="Z7" s="300"/>
      <c r="AA7" s="301"/>
      <c r="AB7" s="299"/>
      <c r="AC7" s="300"/>
      <c r="AD7" s="300"/>
      <c r="AE7" s="300"/>
      <c r="AF7" s="300"/>
      <c r="AG7" s="301"/>
      <c r="AH7" s="290"/>
      <c r="AI7" s="291"/>
      <c r="AJ7" s="291"/>
      <c r="AK7" s="291"/>
      <c r="AL7" s="291"/>
      <c r="AM7" s="292"/>
      <c r="AN7" s="82"/>
      <c r="AO7" s="324"/>
      <c r="AP7" s="325"/>
      <c r="AQ7" s="325"/>
      <c r="AR7" s="325"/>
      <c r="AS7" s="325"/>
      <c r="AT7" s="326"/>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319"/>
      <c r="C8" s="319"/>
      <c r="D8" s="320"/>
      <c r="E8" s="312"/>
      <c r="F8" s="313"/>
      <c r="G8" s="313"/>
      <c r="H8" s="313"/>
      <c r="I8" s="314"/>
      <c r="J8" s="299" t="e">
        <f>IF(AND('Mapa final'!#REF!="Muy Alta",'Mapa final'!#REF!="Leve"),CONCATENATE("R",'Mapa final'!#REF!),"")</f>
        <v>#REF!</v>
      </c>
      <c r="K8" s="300"/>
      <c r="L8" s="300" t="e">
        <f>IF(AND('Mapa final'!#REF!="Muy Alta",'Mapa final'!#REF!="Leve"),CONCATENATE("R",'Mapa final'!#REF!),"")</f>
        <v>#REF!</v>
      </c>
      <c r="M8" s="300"/>
      <c r="N8" s="300" t="str">
        <f ca="1">IF(AND('Mapa final'!$H$16="Muy Alta",'Mapa final'!$L$16="Leve"),CONCATENATE("R",'Mapa final'!$A$16),"")</f>
        <v/>
      </c>
      <c r="O8" s="301"/>
      <c r="P8" s="299" t="e">
        <f>IF(AND('Mapa final'!#REF!="Muy Alta",'Mapa final'!#REF!="Menor"),CONCATENATE("R",'Mapa final'!#REF!),"")</f>
        <v>#REF!</v>
      </c>
      <c r="Q8" s="300"/>
      <c r="R8" s="300" t="e">
        <f>IF(AND('Mapa final'!#REF!="Muy Alta",'Mapa final'!#REF!="Menor"),CONCATENATE("R",'Mapa final'!#REF!),"")</f>
        <v>#REF!</v>
      </c>
      <c r="S8" s="300"/>
      <c r="T8" s="300" t="str">
        <f ca="1">IF(AND('Mapa final'!$H$16="Muy Alta",'Mapa final'!$L$16="Menor"),CONCATENATE("R",'Mapa final'!$A$16),"")</f>
        <v/>
      </c>
      <c r="U8" s="301"/>
      <c r="V8" s="299" t="e">
        <f>IF(AND('Mapa final'!#REF!="Muy Alta",'Mapa final'!#REF!="Moderado"),CONCATENATE("R",'Mapa final'!#REF!),"")</f>
        <v>#REF!</v>
      </c>
      <c r="W8" s="300"/>
      <c r="X8" s="300" t="e">
        <f>IF(AND('Mapa final'!#REF!="Muy Alta",'Mapa final'!#REF!="Moderado"),CONCATENATE("R",'Mapa final'!#REF!),"")</f>
        <v>#REF!</v>
      </c>
      <c r="Y8" s="300"/>
      <c r="Z8" s="300" t="str">
        <f ca="1">IF(AND('Mapa final'!$H$16="Muy Alta",'Mapa final'!$L$16="Moderado"),CONCATENATE("R",'Mapa final'!$A$16),"")</f>
        <v/>
      </c>
      <c r="AA8" s="301"/>
      <c r="AB8" s="299" t="e">
        <f>IF(AND('Mapa final'!#REF!="Muy Alta",'Mapa final'!#REF!="Mayor"),CONCATENATE("R",'Mapa final'!#REF!),"")</f>
        <v>#REF!</v>
      </c>
      <c r="AC8" s="300"/>
      <c r="AD8" s="300" t="e">
        <f>IF(AND('Mapa final'!#REF!="Muy Alta",'Mapa final'!#REF!="Mayor"),CONCATENATE("R",'Mapa final'!#REF!),"")</f>
        <v>#REF!</v>
      </c>
      <c r="AE8" s="300"/>
      <c r="AF8" s="300" t="str">
        <f ca="1">IF(AND('Mapa final'!$H$16="Muy Alta",'Mapa final'!$L$16="Mayor"),CONCATENATE("R",'Mapa final'!$A$16),"")</f>
        <v/>
      </c>
      <c r="AG8" s="301"/>
      <c r="AH8" s="290" t="e">
        <f>IF(AND('Mapa final'!#REF!="Muy Alta",'Mapa final'!#REF!="Catastrófico"),CONCATENATE("R",'Mapa final'!#REF!),"")</f>
        <v>#REF!</v>
      </c>
      <c r="AI8" s="291"/>
      <c r="AJ8" s="291" t="e">
        <f>IF(AND('Mapa final'!#REF!="Muy Alta",'Mapa final'!#REF!="Catastrófico"),CONCATENATE("R",'Mapa final'!#REF!),"")</f>
        <v>#REF!</v>
      </c>
      <c r="AK8" s="291"/>
      <c r="AL8" s="291" t="str">
        <f ca="1">IF(AND('Mapa final'!$H$16="Muy Alta",'Mapa final'!$L$16="Catastrófico"),CONCATENATE("R",'Mapa final'!$A$16),"")</f>
        <v/>
      </c>
      <c r="AM8" s="292"/>
      <c r="AN8" s="82"/>
      <c r="AO8" s="324"/>
      <c r="AP8" s="325"/>
      <c r="AQ8" s="325"/>
      <c r="AR8" s="325"/>
      <c r="AS8" s="325"/>
      <c r="AT8" s="326"/>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319"/>
      <c r="C9" s="319"/>
      <c r="D9" s="320"/>
      <c r="E9" s="312"/>
      <c r="F9" s="313"/>
      <c r="G9" s="313"/>
      <c r="H9" s="313"/>
      <c r="I9" s="314"/>
      <c r="J9" s="299"/>
      <c r="K9" s="300"/>
      <c r="L9" s="300"/>
      <c r="M9" s="300"/>
      <c r="N9" s="300"/>
      <c r="O9" s="301"/>
      <c r="P9" s="299"/>
      <c r="Q9" s="300"/>
      <c r="R9" s="300"/>
      <c r="S9" s="300"/>
      <c r="T9" s="300"/>
      <c r="U9" s="301"/>
      <c r="V9" s="299"/>
      <c r="W9" s="300"/>
      <c r="X9" s="300"/>
      <c r="Y9" s="300"/>
      <c r="Z9" s="300"/>
      <c r="AA9" s="301"/>
      <c r="AB9" s="299"/>
      <c r="AC9" s="300"/>
      <c r="AD9" s="300"/>
      <c r="AE9" s="300"/>
      <c r="AF9" s="300"/>
      <c r="AG9" s="301"/>
      <c r="AH9" s="290"/>
      <c r="AI9" s="291"/>
      <c r="AJ9" s="291"/>
      <c r="AK9" s="291"/>
      <c r="AL9" s="291"/>
      <c r="AM9" s="292"/>
      <c r="AN9" s="82"/>
      <c r="AO9" s="324"/>
      <c r="AP9" s="325"/>
      <c r="AQ9" s="325"/>
      <c r="AR9" s="325"/>
      <c r="AS9" s="325"/>
      <c r="AT9" s="326"/>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319"/>
      <c r="C10" s="319"/>
      <c r="D10" s="320"/>
      <c r="E10" s="312"/>
      <c r="F10" s="313"/>
      <c r="G10" s="313"/>
      <c r="H10" s="313"/>
      <c r="I10" s="314"/>
      <c r="J10" s="299" t="e">
        <f>IF(AND('Mapa final'!#REF!="Muy Alta",'Mapa final'!#REF!="Leve"),CONCATENATE("R",'Mapa final'!#REF!),"")</f>
        <v>#REF!</v>
      </c>
      <c r="K10" s="300"/>
      <c r="L10" s="300" t="e">
        <f>IF(AND('Mapa final'!#REF!="Muy Alta",'Mapa final'!#REF!="Leve"),CONCATENATE("R",'Mapa final'!#REF!),"")</f>
        <v>#REF!</v>
      </c>
      <c r="M10" s="300"/>
      <c r="N10" s="300" t="e">
        <f>IF(AND('Mapa final'!#REF!="Muy Alta",'Mapa final'!#REF!="Leve"),CONCATENATE("R",'Mapa final'!#REF!),"")</f>
        <v>#REF!</v>
      </c>
      <c r="O10" s="301"/>
      <c r="P10" s="299" t="e">
        <f>IF(AND('Mapa final'!#REF!="Muy Alta",'Mapa final'!#REF!="Menor"),CONCATENATE("R",'Mapa final'!#REF!),"")</f>
        <v>#REF!</v>
      </c>
      <c r="Q10" s="300"/>
      <c r="R10" s="300" t="e">
        <f>IF(AND('Mapa final'!#REF!="Muy Alta",'Mapa final'!#REF!="Menor"),CONCATENATE("R",'Mapa final'!#REF!),"")</f>
        <v>#REF!</v>
      </c>
      <c r="S10" s="300"/>
      <c r="T10" s="300" t="e">
        <f>IF(AND('Mapa final'!#REF!="Muy Alta",'Mapa final'!#REF!="Menor"),CONCATENATE("R",'Mapa final'!#REF!),"")</f>
        <v>#REF!</v>
      </c>
      <c r="U10" s="301"/>
      <c r="V10" s="299" t="e">
        <f>IF(AND('Mapa final'!#REF!="Muy Alta",'Mapa final'!#REF!="Moderado"),CONCATENATE("R",'Mapa final'!#REF!),"")</f>
        <v>#REF!</v>
      </c>
      <c r="W10" s="300"/>
      <c r="X10" s="300" t="e">
        <f>IF(AND('Mapa final'!#REF!="Muy Alta",'Mapa final'!#REF!="Moderado"),CONCATENATE("R",'Mapa final'!#REF!),"")</f>
        <v>#REF!</v>
      </c>
      <c r="Y10" s="300"/>
      <c r="Z10" s="300" t="e">
        <f>IF(AND('Mapa final'!#REF!="Muy Alta",'Mapa final'!#REF!="Moderado"),CONCATENATE("R",'Mapa final'!#REF!),"")</f>
        <v>#REF!</v>
      </c>
      <c r="AA10" s="301"/>
      <c r="AB10" s="299" t="e">
        <f>IF(AND('Mapa final'!#REF!="Muy Alta",'Mapa final'!#REF!="Mayor"),CONCATENATE("R",'Mapa final'!#REF!),"")</f>
        <v>#REF!</v>
      </c>
      <c r="AC10" s="300"/>
      <c r="AD10" s="300" t="e">
        <f>IF(AND('Mapa final'!#REF!="Muy Alta",'Mapa final'!#REF!="Mayor"),CONCATENATE("R",'Mapa final'!#REF!),"")</f>
        <v>#REF!</v>
      </c>
      <c r="AE10" s="300"/>
      <c r="AF10" s="300" t="e">
        <f>IF(AND('Mapa final'!#REF!="Muy Alta",'Mapa final'!#REF!="Mayor"),CONCATENATE("R",'Mapa final'!#REF!),"")</f>
        <v>#REF!</v>
      </c>
      <c r="AG10" s="301"/>
      <c r="AH10" s="290" t="e">
        <f>IF(AND('Mapa final'!#REF!="Muy Alta",'Mapa final'!#REF!="Catastrófico"),CONCATENATE("R",'Mapa final'!#REF!),"")</f>
        <v>#REF!</v>
      </c>
      <c r="AI10" s="291"/>
      <c r="AJ10" s="291" t="e">
        <f>IF(AND('Mapa final'!#REF!="Muy Alta",'Mapa final'!#REF!="Catastrófico"),CONCATENATE("R",'Mapa final'!#REF!),"")</f>
        <v>#REF!</v>
      </c>
      <c r="AK10" s="291"/>
      <c r="AL10" s="291" t="e">
        <f>IF(AND('Mapa final'!#REF!="Muy Alta",'Mapa final'!#REF!="Catastrófico"),CONCATENATE("R",'Mapa final'!#REF!),"")</f>
        <v>#REF!</v>
      </c>
      <c r="AM10" s="292"/>
      <c r="AN10" s="82"/>
      <c r="AO10" s="324"/>
      <c r="AP10" s="325"/>
      <c r="AQ10" s="325"/>
      <c r="AR10" s="325"/>
      <c r="AS10" s="325"/>
      <c r="AT10" s="326"/>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319"/>
      <c r="C11" s="319"/>
      <c r="D11" s="320"/>
      <c r="E11" s="312"/>
      <c r="F11" s="313"/>
      <c r="G11" s="313"/>
      <c r="H11" s="313"/>
      <c r="I11" s="314"/>
      <c r="J11" s="299"/>
      <c r="K11" s="300"/>
      <c r="L11" s="300"/>
      <c r="M11" s="300"/>
      <c r="N11" s="300"/>
      <c r="O11" s="301"/>
      <c r="P11" s="299"/>
      <c r="Q11" s="300"/>
      <c r="R11" s="300"/>
      <c r="S11" s="300"/>
      <c r="T11" s="300"/>
      <c r="U11" s="301"/>
      <c r="V11" s="299"/>
      <c r="W11" s="300"/>
      <c r="X11" s="300"/>
      <c r="Y11" s="300"/>
      <c r="Z11" s="300"/>
      <c r="AA11" s="301"/>
      <c r="AB11" s="299"/>
      <c r="AC11" s="300"/>
      <c r="AD11" s="300"/>
      <c r="AE11" s="300"/>
      <c r="AF11" s="300"/>
      <c r="AG11" s="301"/>
      <c r="AH11" s="290"/>
      <c r="AI11" s="291"/>
      <c r="AJ11" s="291"/>
      <c r="AK11" s="291"/>
      <c r="AL11" s="291"/>
      <c r="AM11" s="292"/>
      <c r="AN11" s="82"/>
      <c r="AO11" s="324"/>
      <c r="AP11" s="325"/>
      <c r="AQ11" s="325"/>
      <c r="AR11" s="325"/>
      <c r="AS11" s="325"/>
      <c r="AT11" s="326"/>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319"/>
      <c r="C12" s="319"/>
      <c r="D12" s="320"/>
      <c r="E12" s="312"/>
      <c r="F12" s="313"/>
      <c r="G12" s="313"/>
      <c r="H12" s="313"/>
      <c r="I12" s="314"/>
      <c r="J12" s="299" t="str">
        <f ca="1">IF(AND('Mapa final'!$H$21="Muy Alta",'Mapa final'!$L$21="Leve"),CONCATENATE("R",'Mapa final'!$A$21),"")</f>
        <v/>
      </c>
      <c r="K12" s="300"/>
      <c r="L12" s="300" t="str">
        <f>IF(AND('Mapa final'!$H$27="Muy Alta",'Mapa final'!$L$27="Leve"),CONCATENATE("R",'Mapa final'!$A$27),"")</f>
        <v/>
      </c>
      <c r="M12" s="300"/>
      <c r="N12" s="300" t="str">
        <f>IF(AND('Mapa final'!$H$33="Muy Alta",'Mapa final'!$L$33="Leve"),CONCATENATE("R",'Mapa final'!$A$33),"")</f>
        <v/>
      </c>
      <c r="O12" s="301"/>
      <c r="P12" s="299" t="str">
        <f ca="1">IF(AND('Mapa final'!$H$21="Muy Alta",'Mapa final'!$L$21="Menor"),CONCATENATE("R",'Mapa final'!$A$21),"")</f>
        <v/>
      </c>
      <c r="Q12" s="300"/>
      <c r="R12" s="300" t="str">
        <f>IF(AND('Mapa final'!$H$27="Muy Alta",'Mapa final'!$L$27="Menor"),CONCATENATE("R",'Mapa final'!$A$27),"")</f>
        <v/>
      </c>
      <c r="S12" s="300"/>
      <c r="T12" s="300" t="str">
        <f>IF(AND('Mapa final'!$H$33="Muy Alta",'Mapa final'!$L$33="Menor"),CONCATENATE("R",'Mapa final'!$A$33),"")</f>
        <v/>
      </c>
      <c r="U12" s="301"/>
      <c r="V12" s="299" t="str">
        <f ca="1">IF(AND('Mapa final'!$H$21="Muy Alta",'Mapa final'!$L$21="Moderado"),CONCATENATE("R",'Mapa final'!$A$21),"")</f>
        <v/>
      </c>
      <c r="W12" s="300"/>
      <c r="X12" s="300" t="str">
        <f>IF(AND('Mapa final'!$H$27="Muy Alta",'Mapa final'!$L$27="Moderado"),CONCATENATE("R",'Mapa final'!$A$27),"")</f>
        <v/>
      </c>
      <c r="Y12" s="300"/>
      <c r="Z12" s="300" t="str">
        <f>IF(AND('Mapa final'!$H$33="Muy Alta",'Mapa final'!$L$33="Moderado"),CONCATENATE("R",'Mapa final'!$A$33),"")</f>
        <v/>
      </c>
      <c r="AA12" s="301"/>
      <c r="AB12" s="299" t="str">
        <f ca="1">IF(AND('Mapa final'!$H$21="Muy Alta",'Mapa final'!$L$21="Mayor"),CONCATENATE("R",'Mapa final'!$A$21),"")</f>
        <v/>
      </c>
      <c r="AC12" s="300"/>
      <c r="AD12" s="300" t="str">
        <f>IF(AND('Mapa final'!$H$27="Muy Alta",'Mapa final'!$L$27="Mayor"),CONCATENATE("R",'Mapa final'!$A$27),"")</f>
        <v/>
      </c>
      <c r="AE12" s="300"/>
      <c r="AF12" s="300" t="str">
        <f>IF(AND('Mapa final'!$H$33="Muy Alta",'Mapa final'!$L$33="Mayor"),CONCATENATE("R",'Mapa final'!$A$33),"")</f>
        <v/>
      </c>
      <c r="AG12" s="301"/>
      <c r="AH12" s="290" t="str">
        <f ca="1">IF(AND('Mapa final'!$H$21="Muy Alta",'Mapa final'!$L$21="Catastrófico"),CONCATENATE("R",'Mapa final'!$A$21),"")</f>
        <v/>
      </c>
      <c r="AI12" s="291"/>
      <c r="AJ12" s="291" t="str">
        <f>IF(AND('Mapa final'!$H$27="Muy Alta",'Mapa final'!$L$27="Catastrófico"),CONCATENATE("R",'Mapa final'!$A$27),"")</f>
        <v/>
      </c>
      <c r="AK12" s="291"/>
      <c r="AL12" s="291" t="str">
        <f>IF(AND('Mapa final'!$H$33="Muy Alta",'Mapa final'!$L$33="Catastrófico"),CONCATENATE("R",'Mapa final'!$A$33),"")</f>
        <v/>
      </c>
      <c r="AM12" s="292"/>
      <c r="AN12" s="82"/>
      <c r="AO12" s="324"/>
      <c r="AP12" s="325"/>
      <c r="AQ12" s="325"/>
      <c r="AR12" s="325"/>
      <c r="AS12" s="325"/>
      <c r="AT12" s="326"/>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319"/>
      <c r="C13" s="319"/>
      <c r="D13" s="320"/>
      <c r="E13" s="315"/>
      <c r="F13" s="316"/>
      <c r="G13" s="316"/>
      <c r="H13" s="316"/>
      <c r="I13" s="317"/>
      <c r="J13" s="299"/>
      <c r="K13" s="300"/>
      <c r="L13" s="300"/>
      <c r="M13" s="300"/>
      <c r="N13" s="300"/>
      <c r="O13" s="301"/>
      <c r="P13" s="299"/>
      <c r="Q13" s="300"/>
      <c r="R13" s="300"/>
      <c r="S13" s="300"/>
      <c r="T13" s="300"/>
      <c r="U13" s="301"/>
      <c r="V13" s="299"/>
      <c r="W13" s="300"/>
      <c r="X13" s="300"/>
      <c r="Y13" s="300"/>
      <c r="Z13" s="300"/>
      <c r="AA13" s="301"/>
      <c r="AB13" s="299"/>
      <c r="AC13" s="300"/>
      <c r="AD13" s="300"/>
      <c r="AE13" s="300"/>
      <c r="AF13" s="300"/>
      <c r="AG13" s="301"/>
      <c r="AH13" s="293"/>
      <c r="AI13" s="294"/>
      <c r="AJ13" s="294"/>
      <c r="AK13" s="294"/>
      <c r="AL13" s="294"/>
      <c r="AM13" s="295"/>
      <c r="AN13" s="82"/>
      <c r="AO13" s="327"/>
      <c r="AP13" s="328"/>
      <c r="AQ13" s="328"/>
      <c r="AR13" s="328"/>
      <c r="AS13" s="328"/>
      <c r="AT13" s="329"/>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319"/>
      <c r="C14" s="319"/>
      <c r="D14" s="320"/>
      <c r="E14" s="309" t="s">
        <v>133</v>
      </c>
      <c r="F14" s="310"/>
      <c r="G14" s="310"/>
      <c r="H14" s="310"/>
      <c r="I14" s="310"/>
      <c r="J14" s="287" t="str">
        <f ca="1">IF(AND('Mapa final'!$H$10="Alta",'Mapa final'!$L$10="Leve"),CONCATENATE("R",'Mapa final'!$A$10),"")</f>
        <v/>
      </c>
      <c r="K14" s="288"/>
      <c r="L14" s="288" t="e">
        <f>IF(AND('Mapa final'!#REF!="Alta",'Mapa final'!#REF!="Leve"),CONCATENATE("R",'Mapa final'!#REF!),"")</f>
        <v>#REF!</v>
      </c>
      <c r="M14" s="288"/>
      <c r="N14" s="288" t="str">
        <f ca="1">IF(AND('Mapa final'!$H$14="Alta",'Mapa final'!$L$14="Leve"),CONCATENATE("R",'Mapa final'!$A$14),"")</f>
        <v/>
      </c>
      <c r="O14" s="289"/>
      <c r="P14" s="287" t="str">
        <f ca="1">IF(AND('Mapa final'!$H$10="Alta",'Mapa final'!$L$10="Menor"),CONCATENATE("R",'Mapa final'!$A$10),"")</f>
        <v/>
      </c>
      <c r="Q14" s="288"/>
      <c r="R14" s="288" t="e">
        <f>IF(AND('Mapa final'!#REF!="Alta",'Mapa final'!#REF!="Menor"),CONCATENATE("R",'Mapa final'!#REF!),"")</f>
        <v>#REF!</v>
      </c>
      <c r="S14" s="288"/>
      <c r="T14" s="288" t="str">
        <f ca="1">IF(AND('Mapa final'!$H$14="Alta",'Mapa final'!$L$14="Menor"),CONCATENATE("R",'Mapa final'!$A$14),"")</f>
        <v/>
      </c>
      <c r="U14" s="289"/>
      <c r="V14" s="305" t="str">
        <f ca="1">IF(AND('Mapa final'!$H$10="Alta",'Mapa final'!$L$10="Moderado"),CONCATENATE("R",'Mapa final'!$A$10),"")</f>
        <v/>
      </c>
      <c r="W14" s="306"/>
      <c r="X14" s="306" t="e">
        <f>IF(AND('Mapa final'!#REF!="Alta",'Mapa final'!#REF!="Moderado"),CONCATENATE("R",'Mapa final'!#REF!),"")</f>
        <v>#REF!</v>
      </c>
      <c r="Y14" s="306"/>
      <c r="Z14" s="306" t="str">
        <f ca="1">IF(AND('Mapa final'!$H$14="Alta",'Mapa final'!$L$14="Moderado"),CONCATENATE("R",'Mapa final'!$A$14),"")</f>
        <v/>
      </c>
      <c r="AA14" s="307"/>
      <c r="AB14" s="305" t="str">
        <f ca="1">IF(AND('Mapa final'!$H$10="Alta",'Mapa final'!$L$10="Mayor"),CONCATENATE("R",'Mapa final'!$A$10),"")</f>
        <v/>
      </c>
      <c r="AC14" s="306"/>
      <c r="AD14" s="306" t="e">
        <f>IF(AND('Mapa final'!#REF!="Alta",'Mapa final'!#REF!="Mayor"),CONCATENATE("R",'Mapa final'!#REF!),"")</f>
        <v>#REF!</v>
      </c>
      <c r="AE14" s="306"/>
      <c r="AF14" s="306" t="str">
        <f ca="1">IF(AND('Mapa final'!$H$14="Alta",'Mapa final'!$L$14="Mayor"),CONCATENATE("R",'Mapa final'!$A$14),"")</f>
        <v/>
      </c>
      <c r="AG14" s="307"/>
      <c r="AH14" s="296" t="str">
        <f ca="1">IF(AND('Mapa final'!$H$10="Alta",'Mapa final'!$L$10="Catastrófico"),CONCATENATE("R",'Mapa final'!$A$10),"")</f>
        <v/>
      </c>
      <c r="AI14" s="297"/>
      <c r="AJ14" s="297" t="e">
        <f>IF(AND('Mapa final'!#REF!="Alta",'Mapa final'!#REF!="Catastrófico"),CONCATENATE("R",'Mapa final'!#REF!),"")</f>
        <v>#REF!</v>
      </c>
      <c r="AK14" s="297"/>
      <c r="AL14" s="297" t="str">
        <f ca="1">IF(AND('Mapa final'!$H$14="Alta",'Mapa final'!$L$14="Catastrófico"),CONCATENATE("R",'Mapa final'!$A$14),"")</f>
        <v/>
      </c>
      <c r="AM14" s="298"/>
      <c r="AN14" s="82"/>
      <c r="AO14" s="330" t="s">
        <v>134</v>
      </c>
      <c r="AP14" s="331"/>
      <c r="AQ14" s="331"/>
      <c r="AR14" s="331"/>
      <c r="AS14" s="331"/>
      <c r="AT14" s="33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319"/>
      <c r="C15" s="319"/>
      <c r="D15" s="320"/>
      <c r="E15" s="312"/>
      <c r="F15" s="313"/>
      <c r="G15" s="313"/>
      <c r="H15" s="313"/>
      <c r="I15" s="313"/>
      <c r="J15" s="281"/>
      <c r="K15" s="282"/>
      <c r="L15" s="282"/>
      <c r="M15" s="282"/>
      <c r="N15" s="282"/>
      <c r="O15" s="283"/>
      <c r="P15" s="281"/>
      <c r="Q15" s="282"/>
      <c r="R15" s="282"/>
      <c r="S15" s="282"/>
      <c r="T15" s="282"/>
      <c r="U15" s="283"/>
      <c r="V15" s="299"/>
      <c r="W15" s="300"/>
      <c r="X15" s="300"/>
      <c r="Y15" s="300"/>
      <c r="Z15" s="300"/>
      <c r="AA15" s="301"/>
      <c r="AB15" s="299"/>
      <c r="AC15" s="300"/>
      <c r="AD15" s="300"/>
      <c r="AE15" s="300"/>
      <c r="AF15" s="300"/>
      <c r="AG15" s="301"/>
      <c r="AH15" s="290"/>
      <c r="AI15" s="291"/>
      <c r="AJ15" s="291"/>
      <c r="AK15" s="291"/>
      <c r="AL15" s="291"/>
      <c r="AM15" s="292"/>
      <c r="AN15" s="82"/>
      <c r="AO15" s="333"/>
      <c r="AP15" s="334"/>
      <c r="AQ15" s="334"/>
      <c r="AR15" s="334"/>
      <c r="AS15" s="334"/>
      <c r="AT15" s="33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319"/>
      <c r="C16" s="319"/>
      <c r="D16" s="320"/>
      <c r="E16" s="312"/>
      <c r="F16" s="313"/>
      <c r="G16" s="313"/>
      <c r="H16" s="313"/>
      <c r="I16" s="313"/>
      <c r="J16" s="281" t="e">
        <f>IF(AND('Mapa final'!#REF!="Alta",'Mapa final'!#REF!="Leve"),CONCATENATE("R",'Mapa final'!#REF!),"")</f>
        <v>#REF!</v>
      </c>
      <c r="K16" s="282"/>
      <c r="L16" s="282" t="e">
        <f>IF(AND('Mapa final'!#REF!="Alta",'Mapa final'!#REF!="Leve"),CONCATENATE("R",'Mapa final'!#REF!),"")</f>
        <v>#REF!</v>
      </c>
      <c r="M16" s="282"/>
      <c r="N16" s="282" t="str">
        <f ca="1">IF(AND('Mapa final'!$H$16="Alta",'Mapa final'!$L$16="Leve"),CONCATENATE("R",'Mapa final'!$A$16),"")</f>
        <v/>
      </c>
      <c r="O16" s="283"/>
      <c r="P16" s="281" t="e">
        <f>IF(AND('Mapa final'!#REF!="Alta",'Mapa final'!#REF!="Menor"),CONCATENATE("R",'Mapa final'!#REF!),"")</f>
        <v>#REF!</v>
      </c>
      <c r="Q16" s="282"/>
      <c r="R16" s="282" t="e">
        <f>IF(AND('Mapa final'!#REF!="Alta",'Mapa final'!#REF!="Menor"),CONCATENATE("R",'Mapa final'!#REF!),"")</f>
        <v>#REF!</v>
      </c>
      <c r="S16" s="282"/>
      <c r="T16" s="282" t="str">
        <f ca="1">IF(AND('Mapa final'!$H$16="Alta",'Mapa final'!$L$16="Menor"),CONCATENATE("R",'Mapa final'!$A$16),"")</f>
        <v/>
      </c>
      <c r="U16" s="283"/>
      <c r="V16" s="299" t="e">
        <f>IF(AND('Mapa final'!#REF!="Alta",'Mapa final'!#REF!="Moderado"),CONCATENATE("R",'Mapa final'!#REF!),"")</f>
        <v>#REF!</v>
      </c>
      <c r="W16" s="300"/>
      <c r="X16" s="300" t="e">
        <f>IF(AND('Mapa final'!#REF!="Alta",'Mapa final'!#REF!="Moderado"),CONCATENATE("R",'Mapa final'!#REF!),"")</f>
        <v>#REF!</v>
      </c>
      <c r="Y16" s="300"/>
      <c r="Z16" s="300" t="str">
        <f ca="1">IF(AND('Mapa final'!$H$16="Alta",'Mapa final'!$L$16="Moderado"),CONCATENATE("R",'Mapa final'!$A$16),"")</f>
        <v/>
      </c>
      <c r="AA16" s="301"/>
      <c r="AB16" s="299" t="e">
        <f>IF(AND('Mapa final'!#REF!="Alta",'Mapa final'!#REF!="Mayor"),CONCATENATE("R",'Mapa final'!#REF!),"")</f>
        <v>#REF!</v>
      </c>
      <c r="AC16" s="300"/>
      <c r="AD16" s="300" t="e">
        <f>IF(AND('Mapa final'!#REF!="Alta",'Mapa final'!#REF!="Mayor"),CONCATENATE("R",'Mapa final'!#REF!),"")</f>
        <v>#REF!</v>
      </c>
      <c r="AE16" s="300"/>
      <c r="AF16" s="300" t="str">
        <f ca="1">IF(AND('Mapa final'!$H$16="Alta",'Mapa final'!$L$16="Mayor"),CONCATENATE("R",'Mapa final'!$A$16),"")</f>
        <v/>
      </c>
      <c r="AG16" s="301"/>
      <c r="AH16" s="290" t="e">
        <f>IF(AND('Mapa final'!#REF!="Alta",'Mapa final'!#REF!="Catastrófico"),CONCATENATE("R",'Mapa final'!#REF!),"")</f>
        <v>#REF!</v>
      </c>
      <c r="AI16" s="291"/>
      <c r="AJ16" s="291" t="e">
        <f>IF(AND('Mapa final'!#REF!="Alta",'Mapa final'!#REF!="Catastrófico"),CONCATENATE("R",'Mapa final'!#REF!),"")</f>
        <v>#REF!</v>
      </c>
      <c r="AK16" s="291"/>
      <c r="AL16" s="291" t="str">
        <f ca="1">IF(AND('Mapa final'!$H$16="Alta",'Mapa final'!$L$16="Catastrófico"),CONCATENATE("R",'Mapa final'!$A$16),"")</f>
        <v/>
      </c>
      <c r="AM16" s="292"/>
      <c r="AN16" s="82"/>
      <c r="AO16" s="333"/>
      <c r="AP16" s="334"/>
      <c r="AQ16" s="334"/>
      <c r="AR16" s="334"/>
      <c r="AS16" s="334"/>
      <c r="AT16" s="335"/>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319"/>
      <c r="C17" s="319"/>
      <c r="D17" s="320"/>
      <c r="E17" s="312"/>
      <c r="F17" s="313"/>
      <c r="G17" s="313"/>
      <c r="H17" s="313"/>
      <c r="I17" s="313"/>
      <c r="J17" s="281"/>
      <c r="K17" s="282"/>
      <c r="L17" s="282"/>
      <c r="M17" s="282"/>
      <c r="N17" s="282"/>
      <c r="O17" s="283"/>
      <c r="P17" s="281"/>
      <c r="Q17" s="282"/>
      <c r="R17" s="282"/>
      <c r="S17" s="282"/>
      <c r="T17" s="282"/>
      <c r="U17" s="283"/>
      <c r="V17" s="299"/>
      <c r="W17" s="300"/>
      <c r="X17" s="300"/>
      <c r="Y17" s="300"/>
      <c r="Z17" s="300"/>
      <c r="AA17" s="301"/>
      <c r="AB17" s="299"/>
      <c r="AC17" s="300"/>
      <c r="AD17" s="300"/>
      <c r="AE17" s="300"/>
      <c r="AF17" s="300"/>
      <c r="AG17" s="301"/>
      <c r="AH17" s="290"/>
      <c r="AI17" s="291"/>
      <c r="AJ17" s="291"/>
      <c r="AK17" s="291"/>
      <c r="AL17" s="291"/>
      <c r="AM17" s="292"/>
      <c r="AN17" s="82"/>
      <c r="AO17" s="333"/>
      <c r="AP17" s="334"/>
      <c r="AQ17" s="334"/>
      <c r="AR17" s="334"/>
      <c r="AS17" s="334"/>
      <c r="AT17" s="335"/>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319"/>
      <c r="C18" s="319"/>
      <c r="D18" s="320"/>
      <c r="E18" s="312"/>
      <c r="F18" s="313"/>
      <c r="G18" s="313"/>
      <c r="H18" s="313"/>
      <c r="I18" s="313"/>
      <c r="J18" s="281" t="e">
        <f>IF(AND('Mapa final'!#REF!="Alta",'Mapa final'!#REF!="Leve"),CONCATENATE("R",'Mapa final'!#REF!),"")</f>
        <v>#REF!</v>
      </c>
      <c r="K18" s="282"/>
      <c r="L18" s="282" t="e">
        <f>IF(AND('Mapa final'!#REF!="Alta",'Mapa final'!#REF!="Leve"),CONCATENATE("R",'Mapa final'!#REF!),"")</f>
        <v>#REF!</v>
      </c>
      <c r="M18" s="282"/>
      <c r="N18" s="282" t="e">
        <f>IF(AND('Mapa final'!#REF!="Alta",'Mapa final'!#REF!="Leve"),CONCATENATE("R",'Mapa final'!#REF!),"")</f>
        <v>#REF!</v>
      </c>
      <c r="O18" s="283"/>
      <c r="P18" s="281" t="e">
        <f>IF(AND('Mapa final'!#REF!="Alta",'Mapa final'!#REF!="Menor"),CONCATENATE("R",'Mapa final'!#REF!),"")</f>
        <v>#REF!</v>
      </c>
      <c r="Q18" s="282"/>
      <c r="R18" s="282" t="e">
        <f>IF(AND('Mapa final'!#REF!="Alta",'Mapa final'!#REF!="Menor"),CONCATENATE("R",'Mapa final'!#REF!),"")</f>
        <v>#REF!</v>
      </c>
      <c r="S18" s="282"/>
      <c r="T18" s="282" t="e">
        <f>IF(AND('Mapa final'!#REF!="Alta",'Mapa final'!#REF!="Menor"),CONCATENATE("R",'Mapa final'!#REF!),"")</f>
        <v>#REF!</v>
      </c>
      <c r="U18" s="283"/>
      <c r="V18" s="299" t="e">
        <f>IF(AND('Mapa final'!#REF!="Alta",'Mapa final'!#REF!="Moderado"),CONCATENATE("R",'Mapa final'!#REF!),"")</f>
        <v>#REF!</v>
      </c>
      <c r="W18" s="300"/>
      <c r="X18" s="300" t="e">
        <f>IF(AND('Mapa final'!#REF!="Alta",'Mapa final'!#REF!="Moderado"),CONCATENATE("R",'Mapa final'!#REF!),"")</f>
        <v>#REF!</v>
      </c>
      <c r="Y18" s="300"/>
      <c r="Z18" s="300" t="e">
        <f>IF(AND('Mapa final'!#REF!="Alta",'Mapa final'!#REF!="Moderado"),CONCATENATE("R",'Mapa final'!#REF!),"")</f>
        <v>#REF!</v>
      </c>
      <c r="AA18" s="301"/>
      <c r="AB18" s="299" t="e">
        <f>IF(AND('Mapa final'!#REF!="Alta",'Mapa final'!#REF!="Mayor"),CONCATENATE("R",'Mapa final'!#REF!),"")</f>
        <v>#REF!</v>
      </c>
      <c r="AC18" s="300"/>
      <c r="AD18" s="300" t="e">
        <f>IF(AND('Mapa final'!#REF!="Alta",'Mapa final'!#REF!="Mayor"),CONCATENATE("R",'Mapa final'!#REF!),"")</f>
        <v>#REF!</v>
      </c>
      <c r="AE18" s="300"/>
      <c r="AF18" s="300" t="e">
        <f>IF(AND('Mapa final'!#REF!="Alta",'Mapa final'!#REF!="Mayor"),CONCATENATE("R",'Mapa final'!#REF!),"")</f>
        <v>#REF!</v>
      </c>
      <c r="AG18" s="301"/>
      <c r="AH18" s="290" t="e">
        <f>IF(AND('Mapa final'!#REF!="Alta",'Mapa final'!#REF!="Catastrófico"),CONCATENATE("R",'Mapa final'!#REF!),"")</f>
        <v>#REF!</v>
      </c>
      <c r="AI18" s="291"/>
      <c r="AJ18" s="291" t="e">
        <f>IF(AND('Mapa final'!#REF!="Alta",'Mapa final'!#REF!="Catastrófico"),CONCATENATE("R",'Mapa final'!#REF!),"")</f>
        <v>#REF!</v>
      </c>
      <c r="AK18" s="291"/>
      <c r="AL18" s="291" t="e">
        <f>IF(AND('Mapa final'!#REF!="Alta",'Mapa final'!#REF!="Catastrófico"),CONCATENATE("R",'Mapa final'!#REF!),"")</f>
        <v>#REF!</v>
      </c>
      <c r="AM18" s="292"/>
      <c r="AN18" s="82"/>
      <c r="AO18" s="333"/>
      <c r="AP18" s="334"/>
      <c r="AQ18" s="334"/>
      <c r="AR18" s="334"/>
      <c r="AS18" s="334"/>
      <c r="AT18" s="335"/>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319"/>
      <c r="C19" s="319"/>
      <c r="D19" s="320"/>
      <c r="E19" s="312"/>
      <c r="F19" s="313"/>
      <c r="G19" s="313"/>
      <c r="H19" s="313"/>
      <c r="I19" s="313"/>
      <c r="J19" s="281"/>
      <c r="K19" s="282"/>
      <c r="L19" s="282"/>
      <c r="M19" s="282"/>
      <c r="N19" s="282"/>
      <c r="O19" s="283"/>
      <c r="P19" s="281"/>
      <c r="Q19" s="282"/>
      <c r="R19" s="282"/>
      <c r="S19" s="282"/>
      <c r="T19" s="282"/>
      <c r="U19" s="283"/>
      <c r="V19" s="299"/>
      <c r="W19" s="300"/>
      <c r="X19" s="300"/>
      <c r="Y19" s="300"/>
      <c r="Z19" s="300"/>
      <c r="AA19" s="301"/>
      <c r="AB19" s="299"/>
      <c r="AC19" s="300"/>
      <c r="AD19" s="300"/>
      <c r="AE19" s="300"/>
      <c r="AF19" s="300"/>
      <c r="AG19" s="301"/>
      <c r="AH19" s="290"/>
      <c r="AI19" s="291"/>
      <c r="AJ19" s="291"/>
      <c r="AK19" s="291"/>
      <c r="AL19" s="291"/>
      <c r="AM19" s="292"/>
      <c r="AN19" s="82"/>
      <c r="AO19" s="333"/>
      <c r="AP19" s="334"/>
      <c r="AQ19" s="334"/>
      <c r="AR19" s="334"/>
      <c r="AS19" s="334"/>
      <c r="AT19" s="335"/>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319"/>
      <c r="C20" s="319"/>
      <c r="D20" s="320"/>
      <c r="E20" s="312"/>
      <c r="F20" s="313"/>
      <c r="G20" s="313"/>
      <c r="H20" s="313"/>
      <c r="I20" s="313"/>
      <c r="J20" s="281" t="str">
        <f ca="1">IF(AND('Mapa final'!$H$21="Alta",'Mapa final'!$L$21="Leve"),CONCATENATE("R",'Mapa final'!$A$21),"")</f>
        <v/>
      </c>
      <c r="K20" s="282"/>
      <c r="L20" s="282" t="str">
        <f>IF(AND('Mapa final'!$H$27="Alta",'Mapa final'!$L$27="Leve"),CONCATENATE("R",'Mapa final'!$A$27),"")</f>
        <v/>
      </c>
      <c r="M20" s="282"/>
      <c r="N20" s="282" t="str">
        <f>IF(AND('Mapa final'!$H$33="Alta",'Mapa final'!$L$33="Leve"),CONCATENATE("R",'Mapa final'!$A$33),"")</f>
        <v/>
      </c>
      <c r="O20" s="283"/>
      <c r="P20" s="281" t="str">
        <f ca="1">IF(AND('Mapa final'!$H$21="Alta",'Mapa final'!$L$21="Menor"),CONCATENATE("R",'Mapa final'!$A$21),"")</f>
        <v/>
      </c>
      <c r="Q20" s="282"/>
      <c r="R20" s="282" t="str">
        <f>IF(AND('Mapa final'!$H$27="Alta",'Mapa final'!$L$27="Menor"),CONCATENATE("R",'Mapa final'!$A$27),"")</f>
        <v/>
      </c>
      <c r="S20" s="282"/>
      <c r="T20" s="282" t="str">
        <f>IF(AND('Mapa final'!$H$33="Alta",'Mapa final'!$L$33="Menor"),CONCATENATE("R",'Mapa final'!$A$33),"")</f>
        <v/>
      </c>
      <c r="U20" s="283"/>
      <c r="V20" s="299" t="str">
        <f ca="1">IF(AND('Mapa final'!$H$21="Alta",'Mapa final'!$L$21="Moderado"),CONCATENATE("R",'Mapa final'!$A$21),"")</f>
        <v/>
      </c>
      <c r="W20" s="300"/>
      <c r="X20" s="300" t="str">
        <f>IF(AND('Mapa final'!$H$27="Alta",'Mapa final'!$L$27="Moderado"),CONCATENATE("R",'Mapa final'!$A$27),"")</f>
        <v/>
      </c>
      <c r="Y20" s="300"/>
      <c r="Z20" s="300" t="str">
        <f>IF(AND('Mapa final'!$H$33="Alta",'Mapa final'!$L$33="Moderado"),CONCATENATE("R",'Mapa final'!$A$33),"")</f>
        <v/>
      </c>
      <c r="AA20" s="301"/>
      <c r="AB20" s="299" t="str">
        <f ca="1">IF(AND('Mapa final'!$H$21="Alta",'Mapa final'!$L$21="Mayor"),CONCATENATE("R",'Mapa final'!$A$21),"")</f>
        <v/>
      </c>
      <c r="AC20" s="300"/>
      <c r="AD20" s="300" t="str">
        <f>IF(AND('Mapa final'!$H$27="Alta",'Mapa final'!$L$27="Mayor"),CONCATENATE("R",'Mapa final'!$A$27),"")</f>
        <v/>
      </c>
      <c r="AE20" s="300"/>
      <c r="AF20" s="300" t="str">
        <f>IF(AND('Mapa final'!$H$33="Alta",'Mapa final'!$L$33="Mayor"),CONCATENATE("R",'Mapa final'!$A$33),"")</f>
        <v/>
      </c>
      <c r="AG20" s="301"/>
      <c r="AH20" s="290" t="str">
        <f ca="1">IF(AND('Mapa final'!$H$21="Alta",'Mapa final'!$L$21="Catastrófico"),CONCATENATE("R",'Mapa final'!$A$21),"")</f>
        <v/>
      </c>
      <c r="AI20" s="291"/>
      <c r="AJ20" s="291" t="str">
        <f>IF(AND('Mapa final'!$H$27="Alta",'Mapa final'!$L$27="Catastrófico"),CONCATENATE("R",'Mapa final'!$A$27),"")</f>
        <v/>
      </c>
      <c r="AK20" s="291"/>
      <c r="AL20" s="291" t="str">
        <f>IF(AND('Mapa final'!$H$33="Alta",'Mapa final'!$L$33="Catastrófico"),CONCATENATE("R",'Mapa final'!$A$33),"")</f>
        <v/>
      </c>
      <c r="AM20" s="292"/>
      <c r="AN20" s="82"/>
      <c r="AO20" s="333"/>
      <c r="AP20" s="334"/>
      <c r="AQ20" s="334"/>
      <c r="AR20" s="334"/>
      <c r="AS20" s="334"/>
      <c r="AT20" s="335"/>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319"/>
      <c r="C21" s="319"/>
      <c r="D21" s="320"/>
      <c r="E21" s="315"/>
      <c r="F21" s="316"/>
      <c r="G21" s="316"/>
      <c r="H21" s="316"/>
      <c r="I21" s="316"/>
      <c r="J21" s="284"/>
      <c r="K21" s="285"/>
      <c r="L21" s="285"/>
      <c r="M21" s="285"/>
      <c r="N21" s="285"/>
      <c r="O21" s="286"/>
      <c r="P21" s="284"/>
      <c r="Q21" s="285"/>
      <c r="R21" s="285"/>
      <c r="S21" s="285"/>
      <c r="T21" s="285"/>
      <c r="U21" s="286"/>
      <c r="V21" s="302"/>
      <c r="W21" s="303"/>
      <c r="X21" s="303"/>
      <c r="Y21" s="303"/>
      <c r="Z21" s="303"/>
      <c r="AA21" s="304"/>
      <c r="AB21" s="302"/>
      <c r="AC21" s="303"/>
      <c r="AD21" s="303"/>
      <c r="AE21" s="303"/>
      <c r="AF21" s="303"/>
      <c r="AG21" s="304"/>
      <c r="AH21" s="293"/>
      <c r="AI21" s="294"/>
      <c r="AJ21" s="294"/>
      <c r="AK21" s="294"/>
      <c r="AL21" s="294"/>
      <c r="AM21" s="295"/>
      <c r="AN21" s="82"/>
      <c r="AO21" s="336"/>
      <c r="AP21" s="337"/>
      <c r="AQ21" s="337"/>
      <c r="AR21" s="337"/>
      <c r="AS21" s="337"/>
      <c r="AT21" s="338"/>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319"/>
      <c r="C22" s="319"/>
      <c r="D22" s="320"/>
      <c r="E22" s="309" t="s">
        <v>135</v>
      </c>
      <c r="F22" s="310"/>
      <c r="G22" s="310"/>
      <c r="H22" s="310"/>
      <c r="I22" s="311"/>
      <c r="J22" s="287" t="str">
        <f ca="1">IF(AND('Mapa final'!$H$10="Media",'Mapa final'!$L$10="Leve"),CONCATENATE("R",'Mapa final'!$A$10),"")</f>
        <v/>
      </c>
      <c r="K22" s="288"/>
      <c r="L22" s="288" t="e">
        <f>IF(AND('Mapa final'!#REF!="Media",'Mapa final'!#REF!="Leve"),CONCATENATE("R",'Mapa final'!#REF!),"")</f>
        <v>#REF!</v>
      </c>
      <c r="M22" s="288"/>
      <c r="N22" s="288" t="str">
        <f ca="1">IF(AND('Mapa final'!$H$14="Media",'Mapa final'!$L$14="Leve"),CONCATENATE("R",'Mapa final'!$A$14),"")</f>
        <v/>
      </c>
      <c r="O22" s="289"/>
      <c r="P22" s="287" t="str">
        <f ca="1">IF(AND('Mapa final'!$H$10="Media",'Mapa final'!$L$10="Menor"),CONCATENATE("R",'Mapa final'!$A$10),"")</f>
        <v/>
      </c>
      <c r="Q22" s="288"/>
      <c r="R22" s="288" t="e">
        <f>IF(AND('Mapa final'!#REF!="Media",'Mapa final'!#REF!="Menor"),CONCATENATE("R",'Mapa final'!#REF!),"")</f>
        <v>#REF!</v>
      </c>
      <c r="S22" s="288"/>
      <c r="T22" s="288" t="str">
        <f ca="1">IF(AND('Mapa final'!$H$14="Media",'Mapa final'!$L$14="Menor"),CONCATENATE("R",'Mapa final'!$A$14),"")</f>
        <v/>
      </c>
      <c r="U22" s="289"/>
      <c r="V22" s="287" t="str">
        <f ca="1">IF(AND('Mapa final'!$H$10="Media",'Mapa final'!$L$10="Moderado"),CONCATENATE("R",'Mapa final'!$A$10),"")</f>
        <v/>
      </c>
      <c r="W22" s="288"/>
      <c r="X22" s="288" t="e">
        <f>IF(AND('Mapa final'!#REF!="Media",'Mapa final'!#REF!="Moderado"),CONCATENATE("R",'Mapa final'!#REF!),"")</f>
        <v>#REF!</v>
      </c>
      <c r="Y22" s="288"/>
      <c r="Z22" s="288" t="str">
        <f ca="1">IF(AND('Mapa final'!$H$14="Media",'Mapa final'!$L$14="Moderado"),CONCATENATE("R",'Mapa final'!$A$14),"")</f>
        <v/>
      </c>
      <c r="AA22" s="289"/>
      <c r="AB22" s="305" t="str">
        <f ca="1">IF(AND('Mapa final'!$H$10="Media",'Mapa final'!$L$10="Mayor"),CONCATENATE("R",'Mapa final'!$A$10),"")</f>
        <v>R1</v>
      </c>
      <c r="AC22" s="306"/>
      <c r="AD22" s="306" t="e">
        <f>IF(AND('Mapa final'!#REF!="Media",'Mapa final'!#REF!="Mayor"),CONCATENATE("R",'Mapa final'!#REF!),"")</f>
        <v>#REF!</v>
      </c>
      <c r="AE22" s="306"/>
      <c r="AF22" s="306" t="str">
        <f ca="1">IF(AND('Mapa final'!$H$14="Media",'Mapa final'!$L$14="Mayor"),CONCATENATE("R",'Mapa final'!$A$14),"")</f>
        <v/>
      </c>
      <c r="AG22" s="307"/>
      <c r="AH22" s="296" t="str">
        <f ca="1">IF(AND('Mapa final'!$H$10="Media",'Mapa final'!$L$10="Catastrófico"),CONCATENATE("R",'Mapa final'!$A$10),"")</f>
        <v/>
      </c>
      <c r="AI22" s="297"/>
      <c r="AJ22" s="297" t="e">
        <f>IF(AND('Mapa final'!#REF!="Media",'Mapa final'!#REF!="Catastrófico"),CONCATENATE("R",'Mapa final'!#REF!),"")</f>
        <v>#REF!</v>
      </c>
      <c r="AK22" s="297"/>
      <c r="AL22" s="297" t="str">
        <f ca="1">IF(AND('Mapa final'!$H$14="Media",'Mapa final'!$L$14="Catastrófico"),CONCATENATE("R",'Mapa final'!$A$14),"")</f>
        <v/>
      </c>
      <c r="AM22" s="298"/>
      <c r="AN22" s="82"/>
      <c r="AO22" s="339" t="s">
        <v>136</v>
      </c>
      <c r="AP22" s="340"/>
      <c r="AQ22" s="340"/>
      <c r="AR22" s="340"/>
      <c r="AS22" s="340"/>
      <c r="AT22" s="341"/>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319"/>
      <c r="C23" s="319"/>
      <c r="D23" s="320"/>
      <c r="E23" s="312"/>
      <c r="F23" s="313"/>
      <c r="G23" s="313"/>
      <c r="H23" s="313"/>
      <c r="I23" s="314"/>
      <c r="J23" s="281"/>
      <c r="K23" s="282"/>
      <c r="L23" s="282"/>
      <c r="M23" s="282"/>
      <c r="N23" s="282"/>
      <c r="O23" s="283"/>
      <c r="P23" s="281"/>
      <c r="Q23" s="282"/>
      <c r="R23" s="282"/>
      <c r="S23" s="282"/>
      <c r="T23" s="282"/>
      <c r="U23" s="283"/>
      <c r="V23" s="281"/>
      <c r="W23" s="282"/>
      <c r="X23" s="282"/>
      <c r="Y23" s="282"/>
      <c r="Z23" s="282"/>
      <c r="AA23" s="283"/>
      <c r="AB23" s="299"/>
      <c r="AC23" s="300"/>
      <c r="AD23" s="300"/>
      <c r="AE23" s="300"/>
      <c r="AF23" s="300"/>
      <c r="AG23" s="301"/>
      <c r="AH23" s="290"/>
      <c r="AI23" s="291"/>
      <c r="AJ23" s="291"/>
      <c r="AK23" s="291"/>
      <c r="AL23" s="291"/>
      <c r="AM23" s="292"/>
      <c r="AN23" s="82"/>
      <c r="AO23" s="342"/>
      <c r="AP23" s="343"/>
      <c r="AQ23" s="343"/>
      <c r="AR23" s="343"/>
      <c r="AS23" s="343"/>
      <c r="AT23" s="344"/>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319"/>
      <c r="C24" s="319"/>
      <c r="D24" s="320"/>
      <c r="E24" s="312"/>
      <c r="F24" s="313"/>
      <c r="G24" s="313"/>
      <c r="H24" s="313"/>
      <c r="I24" s="314"/>
      <c r="J24" s="281" t="e">
        <f>IF(AND('Mapa final'!#REF!="Media",'Mapa final'!#REF!="Leve"),CONCATENATE("R",'Mapa final'!#REF!),"")</f>
        <v>#REF!</v>
      </c>
      <c r="K24" s="282"/>
      <c r="L24" s="282" t="e">
        <f>IF(AND('Mapa final'!#REF!="Media",'Mapa final'!#REF!="Leve"),CONCATENATE("R",'Mapa final'!#REF!),"")</f>
        <v>#REF!</v>
      </c>
      <c r="M24" s="282"/>
      <c r="N24" s="282" t="str">
        <f ca="1">IF(AND('Mapa final'!$H$16="Media",'Mapa final'!$L$16="Leve"),CONCATENATE("R",'Mapa final'!$A$16),"")</f>
        <v/>
      </c>
      <c r="O24" s="283"/>
      <c r="P24" s="281" t="e">
        <f>IF(AND('Mapa final'!#REF!="Media",'Mapa final'!#REF!="Menor"),CONCATENATE("R",'Mapa final'!#REF!),"")</f>
        <v>#REF!</v>
      </c>
      <c r="Q24" s="282"/>
      <c r="R24" s="282" t="e">
        <f>IF(AND('Mapa final'!#REF!="Media",'Mapa final'!#REF!="Menor"),CONCATENATE("R",'Mapa final'!#REF!),"")</f>
        <v>#REF!</v>
      </c>
      <c r="S24" s="282"/>
      <c r="T24" s="282" t="str">
        <f ca="1">IF(AND('Mapa final'!$H$16="Media",'Mapa final'!$L$16="Menor"),CONCATENATE("R",'Mapa final'!$A$16),"")</f>
        <v/>
      </c>
      <c r="U24" s="283"/>
      <c r="V24" s="281" t="e">
        <f>IF(AND('Mapa final'!#REF!="Media",'Mapa final'!#REF!="Moderado"),CONCATENATE("R",'Mapa final'!#REF!),"")</f>
        <v>#REF!</v>
      </c>
      <c r="W24" s="282"/>
      <c r="X24" s="282" t="e">
        <f>IF(AND('Mapa final'!#REF!="Media",'Mapa final'!#REF!="Moderado"),CONCATENATE("R",'Mapa final'!#REF!),"")</f>
        <v>#REF!</v>
      </c>
      <c r="Y24" s="282"/>
      <c r="Z24" s="282" t="str">
        <f ca="1">IF(AND('Mapa final'!$H$16="Media",'Mapa final'!$L$16="Moderado"),CONCATENATE("R",'Mapa final'!$A$16),"")</f>
        <v/>
      </c>
      <c r="AA24" s="283"/>
      <c r="AB24" s="299" t="e">
        <f>IF(AND('Mapa final'!#REF!="Media",'Mapa final'!#REF!="Mayor"),CONCATENATE("R",'Mapa final'!#REF!),"")</f>
        <v>#REF!</v>
      </c>
      <c r="AC24" s="300"/>
      <c r="AD24" s="300" t="e">
        <f>IF(AND('Mapa final'!#REF!="Media",'Mapa final'!#REF!="Mayor"),CONCATENATE("R",'Mapa final'!#REF!),"")</f>
        <v>#REF!</v>
      </c>
      <c r="AE24" s="300"/>
      <c r="AF24" s="300" t="str">
        <f ca="1">IF(AND('Mapa final'!$H$16="Media",'Mapa final'!$L$16="Mayor"),CONCATENATE("R",'Mapa final'!$A$16),"")</f>
        <v>R3</v>
      </c>
      <c r="AG24" s="301"/>
      <c r="AH24" s="290" t="e">
        <f>IF(AND('Mapa final'!#REF!="Media",'Mapa final'!#REF!="Catastrófico"),CONCATENATE("R",'Mapa final'!#REF!),"")</f>
        <v>#REF!</v>
      </c>
      <c r="AI24" s="291"/>
      <c r="AJ24" s="291" t="e">
        <f>IF(AND('Mapa final'!#REF!="Media",'Mapa final'!#REF!="Catastrófico"),CONCATENATE("R",'Mapa final'!#REF!),"")</f>
        <v>#REF!</v>
      </c>
      <c r="AK24" s="291"/>
      <c r="AL24" s="291" t="str">
        <f ca="1">IF(AND('Mapa final'!$H$16="Media",'Mapa final'!$L$16="Catastrófico"),CONCATENATE("R",'Mapa final'!$A$16),"")</f>
        <v/>
      </c>
      <c r="AM24" s="292"/>
      <c r="AN24" s="82"/>
      <c r="AO24" s="342"/>
      <c r="AP24" s="343"/>
      <c r="AQ24" s="343"/>
      <c r="AR24" s="343"/>
      <c r="AS24" s="343"/>
      <c r="AT24" s="344"/>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319"/>
      <c r="C25" s="319"/>
      <c r="D25" s="320"/>
      <c r="E25" s="312"/>
      <c r="F25" s="313"/>
      <c r="G25" s="313"/>
      <c r="H25" s="313"/>
      <c r="I25" s="314"/>
      <c r="J25" s="281"/>
      <c r="K25" s="282"/>
      <c r="L25" s="282"/>
      <c r="M25" s="282"/>
      <c r="N25" s="282"/>
      <c r="O25" s="283"/>
      <c r="P25" s="281"/>
      <c r="Q25" s="282"/>
      <c r="R25" s="282"/>
      <c r="S25" s="282"/>
      <c r="T25" s="282"/>
      <c r="U25" s="283"/>
      <c r="V25" s="281"/>
      <c r="W25" s="282"/>
      <c r="X25" s="282"/>
      <c r="Y25" s="282"/>
      <c r="Z25" s="282"/>
      <c r="AA25" s="283"/>
      <c r="AB25" s="299"/>
      <c r="AC25" s="300"/>
      <c r="AD25" s="300"/>
      <c r="AE25" s="300"/>
      <c r="AF25" s="300"/>
      <c r="AG25" s="301"/>
      <c r="AH25" s="290"/>
      <c r="AI25" s="291"/>
      <c r="AJ25" s="291"/>
      <c r="AK25" s="291"/>
      <c r="AL25" s="291"/>
      <c r="AM25" s="292"/>
      <c r="AN25" s="82"/>
      <c r="AO25" s="342"/>
      <c r="AP25" s="343"/>
      <c r="AQ25" s="343"/>
      <c r="AR25" s="343"/>
      <c r="AS25" s="343"/>
      <c r="AT25" s="344"/>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319"/>
      <c r="C26" s="319"/>
      <c r="D26" s="320"/>
      <c r="E26" s="312"/>
      <c r="F26" s="313"/>
      <c r="G26" s="313"/>
      <c r="H26" s="313"/>
      <c r="I26" s="314"/>
      <c r="J26" s="281" t="e">
        <f>IF(AND('Mapa final'!#REF!="Media",'Mapa final'!#REF!="Leve"),CONCATENATE("R",'Mapa final'!#REF!),"")</f>
        <v>#REF!</v>
      </c>
      <c r="K26" s="282"/>
      <c r="L26" s="282" t="e">
        <f>IF(AND('Mapa final'!#REF!="Media",'Mapa final'!#REF!="Leve"),CONCATENATE("R",'Mapa final'!#REF!),"")</f>
        <v>#REF!</v>
      </c>
      <c r="M26" s="282"/>
      <c r="N26" s="282" t="e">
        <f>IF(AND('Mapa final'!#REF!="Media",'Mapa final'!#REF!="Leve"),CONCATENATE("R",'Mapa final'!#REF!),"")</f>
        <v>#REF!</v>
      </c>
      <c r="O26" s="283"/>
      <c r="P26" s="281" t="e">
        <f>IF(AND('Mapa final'!#REF!="Media",'Mapa final'!#REF!="Menor"),CONCATENATE("R",'Mapa final'!#REF!),"")</f>
        <v>#REF!</v>
      </c>
      <c r="Q26" s="282"/>
      <c r="R26" s="282" t="e">
        <f>IF(AND('Mapa final'!#REF!="Media",'Mapa final'!#REF!="Menor"),CONCATENATE("R",'Mapa final'!#REF!),"")</f>
        <v>#REF!</v>
      </c>
      <c r="S26" s="282"/>
      <c r="T26" s="282" t="e">
        <f>IF(AND('Mapa final'!#REF!="Media",'Mapa final'!#REF!="Menor"),CONCATENATE("R",'Mapa final'!#REF!),"")</f>
        <v>#REF!</v>
      </c>
      <c r="U26" s="283"/>
      <c r="V26" s="281" t="e">
        <f>IF(AND('Mapa final'!#REF!="Media",'Mapa final'!#REF!="Moderado"),CONCATENATE("R",'Mapa final'!#REF!),"")</f>
        <v>#REF!</v>
      </c>
      <c r="W26" s="282"/>
      <c r="X26" s="282" t="e">
        <f>IF(AND('Mapa final'!#REF!="Media",'Mapa final'!#REF!="Moderado"),CONCATENATE("R",'Mapa final'!#REF!),"")</f>
        <v>#REF!</v>
      </c>
      <c r="Y26" s="282"/>
      <c r="Z26" s="282" t="e">
        <f>IF(AND('Mapa final'!#REF!="Media",'Mapa final'!#REF!="Moderado"),CONCATENATE("R",'Mapa final'!#REF!),"")</f>
        <v>#REF!</v>
      </c>
      <c r="AA26" s="283"/>
      <c r="AB26" s="299" t="e">
        <f>IF(AND('Mapa final'!#REF!="Media",'Mapa final'!#REF!="Mayor"),CONCATENATE("R",'Mapa final'!#REF!),"")</f>
        <v>#REF!</v>
      </c>
      <c r="AC26" s="300"/>
      <c r="AD26" s="300" t="e">
        <f>IF(AND('Mapa final'!#REF!="Media",'Mapa final'!#REF!="Mayor"),CONCATENATE("R",'Mapa final'!#REF!),"")</f>
        <v>#REF!</v>
      </c>
      <c r="AE26" s="300"/>
      <c r="AF26" s="300" t="e">
        <f>IF(AND('Mapa final'!#REF!="Media",'Mapa final'!#REF!="Mayor"),CONCATENATE("R",'Mapa final'!#REF!),"")</f>
        <v>#REF!</v>
      </c>
      <c r="AG26" s="301"/>
      <c r="AH26" s="290" t="e">
        <f>IF(AND('Mapa final'!#REF!="Media",'Mapa final'!#REF!="Catastrófico"),CONCATENATE("R",'Mapa final'!#REF!),"")</f>
        <v>#REF!</v>
      </c>
      <c r="AI26" s="291"/>
      <c r="AJ26" s="291" t="e">
        <f>IF(AND('Mapa final'!#REF!="Media",'Mapa final'!#REF!="Catastrófico"),CONCATENATE("R",'Mapa final'!#REF!),"")</f>
        <v>#REF!</v>
      </c>
      <c r="AK26" s="291"/>
      <c r="AL26" s="291" t="e">
        <f>IF(AND('Mapa final'!#REF!="Media",'Mapa final'!#REF!="Catastrófico"),CONCATENATE("R",'Mapa final'!#REF!),"")</f>
        <v>#REF!</v>
      </c>
      <c r="AM26" s="292"/>
      <c r="AN26" s="82"/>
      <c r="AO26" s="342"/>
      <c r="AP26" s="343"/>
      <c r="AQ26" s="343"/>
      <c r="AR26" s="343"/>
      <c r="AS26" s="343"/>
      <c r="AT26" s="344"/>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319"/>
      <c r="C27" s="319"/>
      <c r="D27" s="320"/>
      <c r="E27" s="312"/>
      <c r="F27" s="313"/>
      <c r="G27" s="313"/>
      <c r="H27" s="313"/>
      <c r="I27" s="314"/>
      <c r="J27" s="281"/>
      <c r="K27" s="282"/>
      <c r="L27" s="282"/>
      <c r="M27" s="282"/>
      <c r="N27" s="282"/>
      <c r="O27" s="283"/>
      <c r="P27" s="281"/>
      <c r="Q27" s="282"/>
      <c r="R27" s="282"/>
      <c r="S27" s="282"/>
      <c r="T27" s="282"/>
      <c r="U27" s="283"/>
      <c r="V27" s="281"/>
      <c r="W27" s="282"/>
      <c r="X27" s="282"/>
      <c r="Y27" s="282"/>
      <c r="Z27" s="282"/>
      <c r="AA27" s="283"/>
      <c r="AB27" s="299"/>
      <c r="AC27" s="300"/>
      <c r="AD27" s="300"/>
      <c r="AE27" s="300"/>
      <c r="AF27" s="300"/>
      <c r="AG27" s="301"/>
      <c r="AH27" s="290"/>
      <c r="AI27" s="291"/>
      <c r="AJ27" s="291"/>
      <c r="AK27" s="291"/>
      <c r="AL27" s="291"/>
      <c r="AM27" s="292"/>
      <c r="AN27" s="82"/>
      <c r="AO27" s="342"/>
      <c r="AP27" s="343"/>
      <c r="AQ27" s="343"/>
      <c r="AR27" s="343"/>
      <c r="AS27" s="343"/>
      <c r="AT27" s="344"/>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319"/>
      <c r="C28" s="319"/>
      <c r="D28" s="320"/>
      <c r="E28" s="312"/>
      <c r="F28" s="313"/>
      <c r="G28" s="313"/>
      <c r="H28" s="313"/>
      <c r="I28" s="314"/>
      <c r="J28" s="281" t="str">
        <f ca="1">IF(AND('Mapa final'!$H$21="Media",'Mapa final'!$L$21="Leve"),CONCATENATE("R",'Mapa final'!$A$21),"")</f>
        <v/>
      </c>
      <c r="K28" s="282"/>
      <c r="L28" s="282" t="str">
        <f>IF(AND('Mapa final'!$H$27="Media",'Mapa final'!$L$27="Leve"),CONCATENATE("R",'Mapa final'!$A$27),"")</f>
        <v/>
      </c>
      <c r="M28" s="282"/>
      <c r="N28" s="282" t="str">
        <f>IF(AND('Mapa final'!$H$33="Media",'Mapa final'!$L$33="Leve"),CONCATENATE("R",'Mapa final'!$A$33),"")</f>
        <v/>
      </c>
      <c r="O28" s="283"/>
      <c r="P28" s="281" t="str">
        <f ca="1">IF(AND('Mapa final'!$H$21="Media",'Mapa final'!$L$21="Menor"),CONCATENATE("R",'Mapa final'!$A$21),"")</f>
        <v/>
      </c>
      <c r="Q28" s="282"/>
      <c r="R28" s="282" t="str">
        <f>IF(AND('Mapa final'!$H$27="Media",'Mapa final'!$L$27="Menor"),CONCATENATE("R",'Mapa final'!$A$27),"")</f>
        <v/>
      </c>
      <c r="S28" s="282"/>
      <c r="T28" s="282" t="str">
        <f>IF(AND('Mapa final'!$H$33="Media",'Mapa final'!$L$33="Menor"),CONCATENATE("R",'Mapa final'!$A$33),"")</f>
        <v/>
      </c>
      <c r="U28" s="283"/>
      <c r="V28" s="281" t="str">
        <f ca="1">IF(AND('Mapa final'!$H$21="Media",'Mapa final'!$L$21="Moderado"),CONCATENATE("R",'Mapa final'!$A$21),"")</f>
        <v/>
      </c>
      <c r="W28" s="282"/>
      <c r="X28" s="282" t="str">
        <f>IF(AND('Mapa final'!$H$27="Media",'Mapa final'!$L$27="Moderado"),CONCATENATE("R",'Mapa final'!$A$27),"")</f>
        <v/>
      </c>
      <c r="Y28" s="282"/>
      <c r="Z28" s="282" t="str">
        <f>IF(AND('Mapa final'!$H$33="Media",'Mapa final'!$L$33="Moderado"),CONCATENATE("R",'Mapa final'!$A$33),"")</f>
        <v/>
      </c>
      <c r="AA28" s="283"/>
      <c r="AB28" s="299" t="str">
        <f ca="1">IF(AND('Mapa final'!$H$21="Media",'Mapa final'!$L$21="Mayor"),CONCATENATE("R",'Mapa final'!$A$21),"")</f>
        <v/>
      </c>
      <c r="AC28" s="300"/>
      <c r="AD28" s="300" t="str">
        <f>IF(AND('Mapa final'!$H$27="Media",'Mapa final'!$L$27="Mayor"),CONCATENATE("R",'Mapa final'!$A$27),"")</f>
        <v/>
      </c>
      <c r="AE28" s="300"/>
      <c r="AF28" s="300" t="str">
        <f>IF(AND('Mapa final'!$H$33="Media",'Mapa final'!$L$33="Mayor"),CONCATENATE("R",'Mapa final'!$A$33),"")</f>
        <v/>
      </c>
      <c r="AG28" s="301"/>
      <c r="AH28" s="290" t="str">
        <f ca="1">IF(AND('Mapa final'!$H$21="Media",'Mapa final'!$L$21="Catastrófico"),CONCATENATE("R",'Mapa final'!$A$21),"")</f>
        <v/>
      </c>
      <c r="AI28" s="291"/>
      <c r="AJ28" s="291" t="str">
        <f>IF(AND('Mapa final'!$H$27="Media",'Mapa final'!$L$27="Catastrófico"),CONCATENATE("R",'Mapa final'!$A$27),"")</f>
        <v/>
      </c>
      <c r="AK28" s="291"/>
      <c r="AL28" s="291" t="str">
        <f>IF(AND('Mapa final'!$H$33="Media",'Mapa final'!$L$33="Catastrófico"),CONCATENATE("R",'Mapa final'!$A$33),"")</f>
        <v/>
      </c>
      <c r="AM28" s="292"/>
      <c r="AN28" s="82"/>
      <c r="AO28" s="342"/>
      <c r="AP28" s="343"/>
      <c r="AQ28" s="343"/>
      <c r="AR28" s="343"/>
      <c r="AS28" s="343"/>
      <c r="AT28" s="344"/>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319"/>
      <c r="C29" s="319"/>
      <c r="D29" s="320"/>
      <c r="E29" s="315"/>
      <c r="F29" s="316"/>
      <c r="G29" s="316"/>
      <c r="H29" s="316"/>
      <c r="I29" s="317"/>
      <c r="J29" s="281"/>
      <c r="K29" s="282"/>
      <c r="L29" s="282"/>
      <c r="M29" s="282"/>
      <c r="N29" s="282"/>
      <c r="O29" s="283"/>
      <c r="P29" s="284"/>
      <c r="Q29" s="285"/>
      <c r="R29" s="285"/>
      <c r="S29" s="285"/>
      <c r="T29" s="285"/>
      <c r="U29" s="286"/>
      <c r="V29" s="284"/>
      <c r="W29" s="285"/>
      <c r="X29" s="285"/>
      <c r="Y29" s="285"/>
      <c r="Z29" s="285"/>
      <c r="AA29" s="286"/>
      <c r="AB29" s="302"/>
      <c r="AC29" s="303"/>
      <c r="AD29" s="303"/>
      <c r="AE29" s="303"/>
      <c r="AF29" s="303"/>
      <c r="AG29" s="304"/>
      <c r="AH29" s="293"/>
      <c r="AI29" s="294"/>
      <c r="AJ29" s="294"/>
      <c r="AK29" s="294"/>
      <c r="AL29" s="294"/>
      <c r="AM29" s="295"/>
      <c r="AN29" s="82"/>
      <c r="AO29" s="345"/>
      <c r="AP29" s="346"/>
      <c r="AQ29" s="346"/>
      <c r="AR29" s="346"/>
      <c r="AS29" s="346"/>
      <c r="AT29" s="347"/>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319"/>
      <c r="C30" s="319"/>
      <c r="D30" s="320"/>
      <c r="E30" s="309" t="s">
        <v>137</v>
      </c>
      <c r="F30" s="310"/>
      <c r="G30" s="310"/>
      <c r="H30" s="310"/>
      <c r="I30" s="310"/>
      <c r="J30" s="278" t="str">
        <f ca="1">IF(AND('Mapa final'!$H$10="Baja",'Mapa final'!$L$10="Leve"),CONCATENATE("R",'Mapa final'!$A$10),"")</f>
        <v/>
      </c>
      <c r="K30" s="279"/>
      <c r="L30" s="279" t="e">
        <f>IF(AND('Mapa final'!#REF!="Baja",'Mapa final'!#REF!="Leve"),CONCATENATE("R",'Mapa final'!#REF!),"")</f>
        <v>#REF!</v>
      </c>
      <c r="M30" s="279"/>
      <c r="N30" s="279" t="str">
        <f ca="1">IF(AND('Mapa final'!$H$14="Baja",'Mapa final'!$L$14="Leve"),CONCATENATE("R",'Mapa final'!$A$14),"")</f>
        <v/>
      </c>
      <c r="O30" s="280"/>
      <c r="P30" s="288" t="str">
        <f ca="1">IF(AND('Mapa final'!$H$10="Baja",'Mapa final'!$L$10="Menor"),CONCATENATE("R",'Mapa final'!$A$10),"")</f>
        <v/>
      </c>
      <c r="Q30" s="288"/>
      <c r="R30" s="288" t="e">
        <f>IF(AND('Mapa final'!#REF!="Baja",'Mapa final'!#REF!="Menor"),CONCATENATE("R",'Mapa final'!#REF!),"")</f>
        <v>#REF!</v>
      </c>
      <c r="S30" s="288"/>
      <c r="T30" s="288" t="str">
        <f ca="1">IF(AND('Mapa final'!$H$14="Baja",'Mapa final'!$L$14="Menor"),CONCATENATE("R",'Mapa final'!$A$14),"")</f>
        <v>R2</v>
      </c>
      <c r="U30" s="289"/>
      <c r="V30" s="287" t="str">
        <f ca="1">IF(AND('Mapa final'!$H$10="Baja",'Mapa final'!$L$10="Moderado"),CONCATENATE("R",'Mapa final'!$A$10),"")</f>
        <v/>
      </c>
      <c r="W30" s="288"/>
      <c r="X30" s="288" t="e">
        <f>IF(AND('Mapa final'!#REF!="Baja",'Mapa final'!#REF!="Moderado"),CONCATENATE("R",'Mapa final'!#REF!),"")</f>
        <v>#REF!</v>
      </c>
      <c r="Y30" s="288"/>
      <c r="Z30" s="288" t="str">
        <f ca="1">IF(AND('Mapa final'!$H$14="Baja",'Mapa final'!$L$14="Moderado"),CONCATENATE("R",'Mapa final'!$A$14),"")</f>
        <v/>
      </c>
      <c r="AA30" s="289"/>
      <c r="AB30" s="305" t="str">
        <f ca="1">IF(AND('Mapa final'!$H$10="Baja",'Mapa final'!$L$10="Mayor"),CONCATENATE("R",'Mapa final'!$A$10),"")</f>
        <v/>
      </c>
      <c r="AC30" s="306"/>
      <c r="AD30" s="306" t="e">
        <f>IF(AND('Mapa final'!#REF!="Baja",'Mapa final'!#REF!="Mayor"),CONCATENATE("R",'Mapa final'!#REF!),"")</f>
        <v>#REF!</v>
      </c>
      <c r="AE30" s="306"/>
      <c r="AF30" s="306" t="str">
        <f ca="1">IF(AND('Mapa final'!$H$14="Baja",'Mapa final'!$L$14="Mayor"),CONCATENATE("R",'Mapa final'!$A$14),"")</f>
        <v/>
      </c>
      <c r="AG30" s="307"/>
      <c r="AH30" s="296" t="str">
        <f ca="1">IF(AND('Mapa final'!$H$10="Baja",'Mapa final'!$L$10="Catastrófico"),CONCATENATE("R",'Mapa final'!$A$10),"")</f>
        <v/>
      </c>
      <c r="AI30" s="297"/>
      <c r="AJ30" s="297" t="e">
        <f>IF(AND('Mapa final'!#REF!="Baja",'Mapa final'!#REF!="Catastrófico"),CONCATENATE("R",'Mapa final'!#REF!),"")</f>
        <v>#REF!</v>
      </c>
      <c r="AK30" s="297"/>
      <c r="AL30" s="297" t="str">
        <f ca="1">IF(AND('Mapa final'!$H$14="Baja",'Mapa final'!$L$14="Catastrófico"),CONCATENATE("R",'Mapa final'!$A$14),"")</f>
        <v/>
      </c>
      <c r="AM30" s="298"/>
      <c r="AN30" s="82"/>
      <c r="AO30" s="348" t="s">
        <v>138</v>
      </c>
      <c r="AP30" s="349"/>
      <c r="AQ30" s="349"/>
      <c r="AR30" s="349"/>
      <c r="AS30" s="349"/>
      <c r="AT30" s="35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319"/>
      <c r="C31" s="319"/>
      <c r="D31" s="320"/>
      <c r="E31" s="312"/>
      <c r="F31" s="313"/>
      <c r="G31" s="313"/>
      <c r="H31" s="313"/>
      <c r="I31" s="313"/>
      <c r="J31" s="272"/>
      <c r="K31" s="273"/>
      <c r="L31" s="273"/>
      <c r="M31" s="273"/>
      <c r="N31" s="273"/>
      <c r="O31" s="274"/>
      <c r="P31" s="282"/>
      <c r="Q31" s="282"/>
      <c r="R31" s="282"/>
      <c r="S31" s="282"/>
      <c r="T31" s="282"/>
      <c r="U31" s="283"/>
      <c r="V31" s="281"/>
      <c r="W31" s="282"/>
      <c r="X31" s="282"/>
      <c r="Y31" s="282"/>
      <c r="Z31" s="282"/>
      <c r="AA31" s="283"/>
      <c r="AB31" s="299"/>
      <c r="AC31" s="300"/>
      <c r="AD31" s="300"/>
      <c r="AE31" s="300"/>
      <c r="AF31" s="300"/>
      <c r="AG31" s="301"/>
      <c r="AH31" s="290"/>
      <c r="AI31" s="291"/>
      <c r="AJ31" s="291"/>
      <c r="AK31" s="291"/>
      <c r="AL31" s="291"/>
      <c r="AM31" s="292"/>
      <c r="AN31" s="82"/>
      <c r="AO31" s="351"/>
      <c r="AP31" s="352"/>
      <c r="AQ31" s="352"/>
      <c r="AR31" s="352"/>
      <c r="AS31" s="352"/>
      <c r="AT31" s="353"/>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319"/>
      <c r="C32" s="319"/>
      <c r="D32" s="320"/>
      <c r="E32" s="312"/>
      <c r="F32" s="313"/>
      <c r="G32" s="313"/>
      <c r="H32" s="313"/>
      <c r="I32" s="313"/>
      <c r="J32" s="272" t="e">
        <f>IF(AND('Mapa final'!#REF!="Baja",'Mapa final'!#REF!="Leve"),CONCATENATE("R",'Mapa final'!#REF!),"")</f>
        <v>#REF!</v>
      </c>
      <c r="K32" s="273"/>
      <c r="L32" s="273" t="e">
        <f>IF(AND('Mapa final'!#REF!="Baja",'Mapa final'!#REF!="Leve"),CONCATENATE("R",'Mapa final'!#REF!),"")</f>
        <v>#REF!</v>
      </c>
      <c r="M32" s="273"/>
      <c r="N32" s="273" t="str">
        <f ca="1">IF(AND('Mapa final'!$H$16="Baja",'Mapa final'!$L$16="Leve"),CONCATENATE("R",'Mapa final'!$A$16),"")</f>
        <v/>
      </c>
      <c r="O32" s="274"/>
      <c r="P32" s="282" t="e">
        <f>IF(AND('Mapa final'!#REF!="Baja",'Mapa final'!#REF!="Menor"),CONCATENATE("R",'Mapa final'!#REF!),"")</f>
        <v>#REF!</v>
      </c>
      <c r="Q32" s="282"/>
      <c r="R32" s="282" t="e">
        <f>IF(AND('Mapa final'!#REF!="Baja",'Mapa final'!#REF!="Menor"),CONCATENATE("R",'Mapa final'!#REF!),"")</f>
        <v>#REF!</v>
      </c>
      <c r="S32" s="282"/>
      <c r="T32" s="282" t="str">
        <f ca="1">IF(AND('Mapa final'!$H$16="Baja",'Mapa final'!$L$16="Menor"),CONCATENATE("R",'Mapa final'!$A$16),"")</f>
        <v/>
      </c>
      <c r="U32" s="283"/>
      <c r="V32" s="281" t="e">
        <f>IF(AND('Mapa final'!#REF!="Baja",'Mapa final'!#REF!="Moderado"),CONCATENATE("R",'Mapa final'!#REF!),"")</f>
        <v>#REF!</v>
      </c>
      <c r="W32" s="282"/>
      <c r="X32" s="282" t="e">
        <f>IF(AND('Mapa final'!#REF!="Baja",'Mapa final'!#REF!="Moderado"),CONCATENATE("R",'Mapa final'!#REF!),"")</f>
        <v>#REF!</v>
      </c>
      <c r="Y32" s="282"/>
      <c r="Z32" s="282" t="str">
        <f ca="1">IF(AND('Mapa final'!$H$16="Baja",'Mapa final'!$L$16="Moderado"),CONCATENATE("R",'Mapa final'!$A$16),"")</f>
        <v/>
      </c>
      <c r="AA32" s="283"/>
      <c r="AB32" s="299" t="e">
        <f>IF(AND('Mapa final'!#REF!="Baja",'Mapa final'!#REF!="Mayor"),CONCATENATE("R",'Mapa final'!#REF!),"")</f>
        <v>#REF!</v>
      </c>
      <c r="AC32" s="300"/>
      <c r="AD32" s="300" t="e">
        <f>IF(AND('Mapa final'!#REF!="Baja",'Mapa final'!#REF!="Mayor"),CONCATENATE("R",'Mapa final'!#REF!),"")</f>
        <v>#REF!</v>
      </c>
      <c r="AE32" s="300"/>
      <c r="AF32" s="300" t="str">
        <f ca="1">IF(AND('Mapa final'!$H$16="Baja",'Mapa final'!$L$16="Mayor"),CONCATENATE("R",'Mapa final'!$A$16),"")</f>
        <v/>
      </c>
      <c r="AG32" s="301"/>
      <c r="AH32" s="290" t="e">
        <f>IF(AND('Mapa final'!#REF!="Baja",'Mapa final'!#REF!="Catastrófico"),CONCATENATE("R",'Mapa final'!#REF!),"")</f>
        <v>#REF!</v>
      </c>
      <c r="AI32" s="291"/>
      <c r="AJ32" s="291" t="e">
        <f>IF(AND('Mapa final'!#REF!="Baja",'Mapa final'!#REF!="Catastrófico"),CONCATENATE("R",'Mapa final'!#REF!),"")</f>
        <v>#REF!</v>
      </c>
      <c r="AK32" s="291"/>
      <c r="AL32" s="291" t="str">
        <f ca="1">IF(AND('Mapa final'!$H$16="Baja",'Mapa final'!$L$16="Catastrófico"),CONCATENATE("R",'Mapa final'!$A$16),"")</f>
        <v/>
      </c>
      <c r="AM32" s="292"/>
      <c r="AN32" s="82"/>
      <c r="AO32" s="351"/>
      <c r="AP32" s="352"/>
      <c r="AQ32" s="352"/>
      <c r="AR32" s="352"/>
      <c r="AS32" s="352"/>
      <c r="AT32" s="353"/>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319"/>
      <c r="C33" s="319"/>
      <c r="D33" s="320"/>
      <c r="E33" s="312"/>
      <c r="F33" s="313"/>
      <c r="G33" s="313"/>
      <c r="H33" s="313"/>
      <c r="I33" s="313"/>
      <c r="J33" s="272"/>
      <c r="K33" s="273"/>
      <c r="L33" s="273"/>
      <c r="M33" s="273"/>
      <c r="N33" s="273"/>
      <c r="O33" s="274"/>
      <c r="P33" s="282"/>
      <c r="Q33" s="282"/>
      <c r="R33" s="282"/>
      <c r="S33" s="282"/>
      <c r="T33" s="282"/>
      <c r="U33" s="283"/>
      <c r="V33" s="281"/>
      <c r="W33" s="282"/>
      <c r="X33" s="282"/>
      <c r="Y33" s="282"/>
      <c r="Z33" s="282"/>
      <c r="AA33" s="283"/>
      <c r="AB33" s="299"/>
      <c r="AC33" s="300"/>
      <c r="AD33" s="300"/>
      <c r="AE33" s="300"/>
      <c r="AF33" s="300"/>
      <c r="AG33" s="301"/>
      <c r="AH33" s="290"/>
      <c r="AI33" s="291"/>
      <c r="AJ33" s="291"/>
      <c r="AK33" s="291"/>
      <c r="AL33" s="291"/>
      <c r="AM33" s="292"/>
      <c r="AN33" s="82"/>
      <c r="AO33" s="351"/>
      <c r="AP33" s="352"/>
      <c r="AQ33" s="352"/>
      <c r="AR33" s="352"/>
      <c r="AS33" s="352"/>
      <c r="AT33" s="353"/>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319"/>
      <c r="C34" s="319"/>
      <c r="D34" s="320"/>
      <c r="E34" s="312"/>
      <c r="F34" s="313"/>
      <c r="G34" s="313"/>
      <c r="H34" s="313"/>
      <c r="I34" s="313"/>
      <c r="J34" s="272" t="e">
        <f>IF(AND('Mapa final'!#REF!="Baja",'Mapa final'!#REF!="Leve"),CONCATENATE("R",'Mapa final'!#REF!),"")</f>
        <v>#REF!</v>
      </c>
      <c r="K34" s="273"/>
      <c r="L34" s="273" t="e">
        <f>IF(AND('Mapa final'!#REF!="Baja",'Mapa final'!#REF!="Leve"),CONCATENATE("R",'Mapa final'!#REF!),"")</f>
        <v>#REF!</v>
      </c>
      <c r="M34" s="273"/>
      <c r="N34" s="273" t="e">
        <f>IF(AND('Mapa final'!#REF!="Baja",'Mapa final'!#REF!="Leve"),CONCATENATE("R",'Mapa final'!#REF!),"")</f>
        <v>#REF!</v>
      </c>
      <c r="O34" s="274"/>
      <c r="P34" s="282" t="e">
        <f>IF(AND('Mapa final'!#REF!="Baja",'Mapa final'!#REF!="Menor"),CONCATENATE("R",'Mapa final'!#REF!),"")</f>
        <v>#REF!</v>
      </c>
      <c r="Q34" s="282"/>
      <c r="R34" s="282" t="e">
        <f>IF(AND('Mapa final'!#REF!="Baja",'Mapa final'!#REF!="Menor"),CONCATENATE("R",'Mapa final'!#REF!),"")</f>
        <v>#REF!</v>
      </c>
      <c r="S34" s="282"/>
      <c r="T34" s="282" t="e">
        <f>IF(AND('Mapa final'!#REF!="Baja",'Mapa final'!#REF!="Menor"),CONCATENATE("R",'Mapa final'!#REF!),"")</f>
        <v>#REF!</v>
      </c>
      <c r="U34" s="283"/>
      <c r="V34" s="281" t="e">
        <f>IF(AND('Mapa final'!#REF!="Baja",'Mapa final'!#REF!="Moderado"),CONCATENATE("R",'Mapa final'!#REF!),"")</f>
        <v>#REF!</v>
      </c>
      <c r="W34" s="282"/>
      <c r="X34" s="282" t="e">
        <f>IF(AND('Mapa final'!#REF!="Baja",'Mapa final'!#REF!="Moderado"),CONCATENATE("R",'Mapa final'!#REF!),"")</f>
        <v>#REF!</v>
      </c>
      <c r="Y34" s="282"/>
      <c r="Z34" s="282" t="e">
        <f>IF(AND('Mapa final'!#REF!="Baja",'Mapa final'!#REF!="Moderado"),CONCATENATE("R",'Mapa final'!#REF!),"")</f>
        <v>#REF!</v>
      </c>
      <c r="AA34" s="283"/>
      <c r="AB34" s="299" t="e">
        <f>IF(AND('Mapa final'!#REF!="Baja",'Mapa final'!#REF!="Mayor"),CONCATENATE("R",'Mapa final'!#REF!),"")</f>
        <v>#REF!</v>
      </c>
      <c r="AC34" s="300"/>
      <c r="AD34" s="300" t="e">
        <f>IF(AND('Mapa final'!#REF!="Baja",'Mapa final'!#REF!="Mayor"),CONCATENATE("R",'Mapa final'!#REF!),"")</f>
        <v>#REF!</v>
      </c>
      <c r="AE34" s="300"/>
      <c r="AF34" s="300" t="e">
        <f>IF(AND('Mapa final'!#REF!="Baja",'Mapa final'!#REF!="Mayor"),CONCATENATE("R",'Mapa final'!#REF!),"")</f>
        <v>#REF!</v>
      </c>
      <c r="AG34" s="301"/>
      <c r="AH34" s="290" t="e">
        <f>IF(AND('Mapa final'!#REF!="Baja",'Mapa final'!#REF!="Catastrófico"),CONCATENATE("R",'Mapa final'!#REF!),"")</f>
        <v>#REF!</v>
      </c>
      <c r="AI34" s="291"/>
      <c r="AJ34" s="291" t="e">
        <f>IF(AND('Mapa final'!#REF!="Baja",'Mapa final'!#REF!="Catastrófico"),CONCATENATE("R",'Mapa final'!#REF!),"")</f>
        <v>#REF!</v>
      </c>
      <c r="AK34" s="291"/>
      <c r="AL34" s="291" t="e">
        <f>IF(AND('Mapa final'!#REF!="Baja",'Mapa final'!#REF!="Catastrófico"),CONCATENATE("R",'Mapa final'!#REF!),"")</f>
        <v>#REF!</v>
      </c>
      <c r="AM34" s="292"/>
      <c r="AN34" s="82"/>
      <c r="AO34" s="351"/>
      <c r="AP34" s="352"/>
      <c r="AQ34" s="352"/>
      <c r="AR34" s="352"/>
      <c r="AS34" s="352"/>
      <c r="AT34" s="353"/>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319"/>
      <c r="C35" s="319"/>
      <c r="D35" s="320"/>
      <c r="E35" s="312"/>
      <c r="F35" s="313"/>
      <c r="G35" s="313"/>
      <c r="H35" s="313"/>
      <c r="I35" s="313"/>
      <c r="J35" s="272"/>
      <c r="K35" s="273"/>
      <c r="L35" s="273"/>
      <c r="M35" s="273"/>
      <c r="N35" s="273"/>
      <c r="O35" s="274"/>
      <c r="P35" s="282"/>
      <c r="Q35" s="282"/>
      <c r="R35" s="282"/>
      <c r="S35" s="282"/>
      <c r="T35" s="282"/>
      <c r="U35" s="283"/>
      <c r="V35" s="281"/>
      <c r="W35" s="282"/>
      <c r="X35" s="282"/>
      <c r="Y35" s="282"/>
      <c r="Z35" s="282"/>
      <c r="AA35" s="283"/>
      <c r="AB35" s="299"/>
      <c r="AC35" s="300"/>
      <c r="AD35" s="300"/>
      <c r="AE35" s="300"/>
      <c r="AF35" s="300"/>
      <c r="AG35" s="301"/>
      <c r="AH35" s="290"/>
      <c r="AI35" s="291"/>
      <c r="AJ35" s="291"/>
      <c r="AK35" s="291"/>
      <c r="AL35" s="291"/>
      <c r="AM35" s="292"/>
      <c r="AN35" s="82"/>
      <c r="AO35" s="351"/>
      <c r="AP35" s="352"/>
      <c r="AQ35" s="352"/>
      <c r="AR35" s="352"/>
      <c r="AS35" s="352"/>
      <c r="AT35" s="353"/>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319"/>
      <c r="C36" s="319"/>
      <c r="D36" s="320"/>
      <c r="E36" s="312"/>
      <c r="F36" s="313"/>
      <c r="G36" s="313"/>
      <c r="H36" s="313"/>
      <c r="I36" s="313"/>
      <c r="J36" s="272" t="str">
        <f ca="1">IF(AND('Mapa final'!$H$21="Baja",'Mapa final'!$L$21="Leve"),CONCATENATE("R",'Mapa final'!$A$21),"")</f>
        <v/>
      </c>
      <c r="K36" s="273"/>
      <c r="L36" s="273" t="str">
        <f>IF(AND('Mapa final'!$H$27="Baja",'Mapa final'!$L$27="Leve"),CONCATENATE("R",'Mapa final'!$A$27),"")</f>
        <v/>
      </c>
      <c r="M36" s="273"/>
      <c r="N36" s="273" t="str">
        <f>IF(AND('Mapa final'!$H$33="Baja",'Mapa final'!$L$33="Leve"),CONCATENATE("R",'Mapa final'!$A$33),"")</f>
        <v/>
      </c>
      <c r="O36" s="274"/>
      <c r="P36" s="282" t="str">
        <f ca="1">IF(AND('Mapa final'!$H$21="Baja",'Mapa final'!$L$21="Menor"),CONCATENATE("R",'Mapa final'!$A$21),"")</f>
        <v/>
      </c>
      <c r="Q36" s="282"/>
      <c r="R36" s="282" t="str">
        <f>IF(AND('Mapa final'!$H$27="Baja",'Mapa final'!$L$27="Menor"),CONCATENATE("R",'Mapa final'!$A$27),"")</f>
        <v/>
      </c>
      <c r="S36" s="282"/>
      <c r="T36" s="282" t="str">
        <f>IF(AND('Mapa final'!$H$33="Baja",'Mapa final'!$L$33="Menor"),CONCATENATE("R",'Mapa final'!$A$33),"")</f>
        <v/>
      </c>
      <c r="U36" s="283"/>
      <c r="V36" s="281" t="str">
        <f ca="1">IF(AND('Mapa final'!$H$21="Baja",'Mapa final'!$L$21="Moderado"),CONCATENATE("R",'Mapa final'!$A$21),"")</f>
        <v/>
      </c>
      <c r="W36" s="282"/>
      <c r="X36" s="282" t="str">
        <f>IF(AND('Mapa final'!$H$27="Baja",'Mapa final'!$L$27="Moderado"),CONCATENATE("R",'Mapa final'!$A$27),"")</f>
        <v/>
      </c>
      <c r="Y36" s="282"/>
      <c r="Z36" s="282" t="str">
        <f>IF(AND('Mapa final'!$H$33="Baja",'Mapa final'!$L$33="Moderado"),CONCATENATE("R",'Mapa final'!$A$33),"")</f>
        <v/>
      </c>
      <c r="AA36" s="283"/>
      <c r="AB36" s="299" t="str">
        <f ca="1">IF(AND('Mapa final'!$H$21="Baja",'Mapa final'!$L$21="Mayor"),CONCATENATE("R",'Mapa final'!$A$21),"")</f>
        <v>R4</v>
      </c>
      <c r="AC36" s="300"/>
      <c r="AD36" s="300" t="str">
        <f>IF(AND('Mapa final'!$H$27="Baja",'Mapa final'!$L$27="Mayor"),CONCATENATE("R",'Mapa final'!$A$27),"")</f>
        <v/>
      </c>
      <c r="AE36" s="300"/>
      <c r="AF36" s="300" t="str">
        <f>IF(AND('Mapa final'!$H$33="Baja",'Mapa final'!$L$33="Mayor"),CONCATENATE("R",'Mapa final'!$A$33),"")</f>
        <v/>
      </c>
      <c r="AG36" s="301"/>
      <c r="AH36" s="290" t="str">
        <f ca="1">IF(AND('Mapa final'!$H$21="Baja",'Mapa final'!$L$21="Catastrófico"),CONCATENATE("R",'Mapa final'!$A$21),"")</f>
        <v/>
      </c>
      <c r="AI36" s="291"/>
      <c r="AJ36" s="291" t="str">
        <f>IF(AND('Mapa final'!$H$27="Baja",'Mapa final'!$L$27="Catastrófico"),CONCATENATE("R",'Mapa final'!$A$27),"")</f>
        <v/>
      </c>
      <c r="AK36" s="291"/>
      <c r="AL36" s="291" t="str">
        <f>IF(AND('Mapa final'!$H$33="Baja",'Mapa final'!$L$33="Catastrófico"),CONCATENATE("R",'Mapa final'!$A$33),"")</f>
        <v/>
      </c>
      <c r="AM36" s="292"/>
      <c r="AN36" s="82"/>
      <c r="AO36" s="351"/>
      <c r="AP36" s="352"/>
      <c r="AQ36" s="352"/>
      <c r="AR36" s="352"/>
      <c r="AS36" s="352"/>
      <c r="AT36" s="35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319"/>
      <c r="C37" s="319"/>
      <c r="D37" s="320"/>
      <c r="E37" s="315"/>
      <c r="F37" s="316"/>
      <c r="G37" s="316"/>
      <c r="H37" s="316"/>
      <c r="I37" s="316"/>
      <c r="J37" s="275"/>
      <c r="K37" s="276"/>
      <c r="L37" s="276"/>
      <c r="M37" s="276"/>
      <c r="N37" s="276"/>
      <c r="O37" s="277"/>
      <c r="P37" s="285"/>
      <c r="Q37" s="285"/>
      <c r="R37" s="285"/>
      <c r="S37" s="285"/>
      <c r="T37" s="285"/>
      <c r="U37" s="286"/>
      <c r="V37" s="284"/>
      <c r="W37" s="285"/>
      <c r="X37" s="285"/>
      <c r="Y37" s="285"/>
      <c r="Z37" s="285"/>
      <c r="AA37" s="286"/>
      <c r="AB37" s="302"/>
      <c r="AC37" s="303"/>
      <c r="AD37" s="303"/>
      <c r="AE37" s="303"/>
      <c r="AF37" s="303"/>
      <c r="AG37" s="304"/>
      <c r="AH37" s="293"/>
      <c r="AI37" s="294"/>
      <c r="AJ37" s="294"/>
      <c r="AK37" s="294"/>
      <c r="AL37" s="294"/>
      <c r="AM37" s="295"/>
      <c r="AN37" s="82"/>
      <c r="AO37" s="354"/>
      <c r="AP37" s="355"/>
      <c r="AQ37" s="355"/>
      <c r="AR37" s="355"/>
      <c r="AS37" s="355"/>
      <c r="AT37" s="35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319"/>
      <c r="C38" s="319"/>
      <c r="D38" s="320"/>
      <c r="E38" s="309" t="s">
        <v>139</v>
      </c>
      <c r="F38" s="310"/>
      <c r="G38" s="310"/>
      <c r="H38" s="310"/>
      <c r="I38" s="311"/>
      <c r="J38" s="278" t="str">
        <f ca="1">IF(AND('Mapa final'!$H$10="Muy Baja",'Mapa final'!$L$10="Leve"),CONCATENATE("R",'Mapa final'!$A$10),"")</f>
        <v/>
      </c>
      <c r="K38" s="279"/>
      <c r="L38" s="279" t="e">
        <f>IF(AND('Mapa final'!#REF!="Muy Baja",'Mapa final'!#REF!="Leve"),CONCATENATE("R",'Mapa final'!#REF!),"")</f>
        <v>#REF!</v>
      </c>
      <c r="M38" s="279"/>
      <c r="N38" s="279" t="str">
        <f ca="1">IF(AND('Mapa final'!$H$14="Muy Baja",'Mapa final'!$L$14="Leve"),CONCATENATE("R",'Mapa final'!$A$14),"")</f>
        <v/>
      </c>
      <c r="O38" s="280"/>
      <c r="P38" s="278" t="str">
        <f ca="1">IF(AND('Mapa final'!$H$10="Muy Baja",'Mapa final'!$L$10="Menor"),CONCATENATE("R",'Mapa final'!$A$10),"")</f>
        <v/>
      </c>
      <c r="Q38" s="279"/>
      <c r="R38" s="279" t="e">
        <f>IF(AND('Mapa final'!#REF!="Muy Baja",'Mapa final'!#REF!="Menor"),CONCATENATE("R",'Mapa final'!#REF!),"")</f>
        <v>#REF!</v>
      </c>
      <c r="S38" s="279"/>
      <c r="T38" s="279" t="str">
        <f ca="1">IF(AND('Mapa final'!$H$14="Muy Baja",'Mapa final'!$L$14="Menor"),CONCATENATE("R",'Mapa final'!$A$14),"")</f>
        <v/>
      </c>
      <c r="U38" s="280"/>
      <c r="V38" s="287" t="str">
        <f ca="1">IF(AND('Mapa final'!$H$10="Muy Baja",'Mapa final'!$L$10="Moderado"),CONCATENATE("R",'Mapa final'!$A$10),"")</f>
        <v/>
      </c>
      <c r="W38" s="288"/>
      <c r="X38" s="288" t="e">
        <f>IF(AND('Mapa final'!#REF!="Muy Baja",'Mapa final'!#REF!="Moderado"),CONCATENATE("R",'Mapa final'!#REF!),"")</f>
        <v>#REF!</v>
      </c>
      <c r="Y38" s="288"/>
      <c r="Z38" s="288" t="str">
        <f ca="1">IF(AND('Mapa final'!$H$14="Muy Baja",'Mapa final'!$L$14="Moderado"),CONCATENATE("R",'Mapa final'!$A$14),"")</f>
        <v/>
      </c>
      <c r="AA38" s="289"/>
      <c r="AB38" s="305" t="str">
        <f ca="1">IF(AND('Mapa final'!$H$10="Muy Baja",'Mapa final'!$L$10="Mayor"),CONCATENATE("R",'Mapa final'!$A$10),"")</f>
        <v/>
      </c>
      <c r="AC38" s="306"/>
      <c r="AD38" s="306" t="e">
        <f>IF(AND('Mapa final'!#REF!="Muy Baja",'Mapa final'!#REF!="Mayor"),CONCATENATE("R",'Mapa final'!#REF!),"")</f>
        <v>#REF!</v>
      </c>
      <c r="AE38" s="306"/>
      <c r="AF38" s="306" t="str">
        <f ca="1">IF(AND('Mapa final'!$H$14="Muy Baja",'Mapa final'!$L$14="Mayor"),CONCATENATE("R",'Mapa final'!$A$14),"")</f>
        <v/>
      </c>
      <c r="AG38" s="307"/>
      <c r="AH38" s="296" t="str">
        <f ca="1">IF(AND('Mapa final'!$H$10="Muy Baja",'Mapa final'!$L$10="Catastrófico"),CONCATENATE("R",'Mapa final'!$A$10),"")</f>
        <v/>
      </c>
      <c r="AI38" s="297"/>
      <c r="AJ38" s="297" t="e">
        <f>IF(AND('Mapa final'!#REF!="Muy Baja",'Mapa final'!#REF!="Catastrófico"),CONCATENATE("R",'Mapa final'!#REF!),"")</f>
        <v>#REF!</v>
      </c>
      <c r="AK38" s="297"/>
      <c r="AL38" s="297" t="str">
        <f ca="1">IF(AND('Mapa final'!$H$14="Muy Baja",'Mapa final'!$L$14="Catastrófico"),CONCATENATE("R",'Mapa final'!$A$14),"")</f>
        <v/>
      </c>
      <c r="AM38" s="298"/>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319"/>
      <c r="C39" s="319"/>
      <c r="D39" s="320"/>
      <c r="E39" s="312"/>
      <c r="F39" s="313"/>
      <c r="G39" s="313"/>
      <c r="H39" s="313"/>
      <c r="I39" s="314"/>
      <c r="J39" s="272"/>
      <c r="K39" s="273"/>
      <c r="L39" s="273"/>
      <c r="M39" s="273"/>
      <c r="N39" s="273"/>
      <c r="O39" s="274"/>
      <c r="P39" s="272"/>
      <c r="Q39" s="273"/>
      <c r="R39" s="273"/>
      <c r="S39" s="273"/>
      <c r="T39" s="273"/>
      <c r="U39" s="274"/>
      <c r="V39" s="281"/>
      <c r="W39" s="282"/>
      <c r="X39" s="282"/>
      <c r="Y39" s="282"/>
      <c r="Z39" s="282"/>
      <c r="AA39" s="283"/>
      <c r="AB39" s="299"/>
      <c r="AC39" s="300"/>
      <c r="AD39" s="300"/>
      <c r="AE39" s="300"/>
      <c r="AF39" s="300"/>
      <c r="AG39" s="301"/>
      <c r="AH39" s="290"/>
      <c r="AI39" s="291"/>
      <c r="AJ39" s="291"/>
      <c r="AK39" s="291"/>
      <c r="AL39" s="291"/>
      <c r="AM39" s="29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319"/>
      <c r="C40" s="319"/>
      <c r="D40" s="320"/>
      <c r="E40" s="312"/>
      <c r="F40" s="313"/>
      <c r="G40" s="313"/>
      <c r="H40" s="313"/>
      <c r="I40" s="314"/>
      <c r="J40" s="272" t="e">
        <f>IF(AND('Mapa final'!#REF!="Muy Baja",'Mapa final'!#REF!="Leve"),CONCATENATE("R",'Mapa final'!#REF!),"")</f>
        <v>#REF!</v>
      </c>
      <c r="K40" s="273"/>
      <c r="L40" s="273" t="e">
        <f>IF(AND('Mapa final'!#REF!="Muy Baja",'Mapa final'!#REF!="Leve"),CONCATENATE("R",'Mapa final'!#REF!),"")</f>
        <v>#REF!</v>
      </c>
      <c r="M40" s="273"/>
      <c r="N40" s="273" t="str">
        <f ca="1">IF(AND('Mapa final'!$H$16="Muy Baja",'Mapa final'!$L$16="Leve"),CONCATENATE("R",'Mapa final'!$A$16),"")</f>
        <v/>
      </c>
      <c r="O40" s="274"/>
      <c r="P40" s="272" t="e">
        <f>IF(AND('Mapa final'!#REF!="Muy Baja",'Mapa final'!#REF!="Menor"),CONCATENATE("R",'Mapa final'!#REF!),"")</f>
        <v>#REF!</v>
      </c>
      <c r="Q40" s="273"/>
      <c r="R40" s="273" t="e">
        <f>IF(AND('Mapa final'!#REF!="Muy Baja",'Mapa final'!#REF!="Menor"),CONCATENATE("R",'Mapa final'!#REF!),"")</f>
        <v>#REF!</v>
      </c>
      <c r="S40" s="273"/>
      <c r="T40" s="273" t="str">
        <f ca="1">IF(AND('Mapa final'!$H$16="Muy Baja",'Mapa final'!$L$16="Menor"),CONCATENATE("R",'Mapa final'!$A$16),"")</f>
        <v/>
      </c>
      <c r="U40" s="274"/>
      <c r="V40" s="281" t="e">
        <f>IF(AND('Mapa final'!#REF!="Muy Baja",'Mapa final'!#REF!="Moderado"),CONCATENATE("R",'Mapa final'!#REF!),"")</f>
        <v>#REF!</v>
      </c>
      <c r="W40" s="282"/>
      <c r="X40" s="282" t="e">
        <f>IF(AND('Mapa final'!#REF!="Muy Baja",'Mapa final'!#REF!="Moderado"),CONCATENATE("R",'Mapa final'!#REF!),"")</f>
        <v>#REF!</v>
      </c>
      <c r="Y40" s="282"/>
      <c r="Z40" s="282" t="str">
        <f ca="1">IF(AND('Mapa final'!$H$16="Muy Baja",'Mapa final'!$L$16="Moderado"),CONCATENATE("R",'Mapa final'!$A$16),"")</f>
        <v/>
      </c>
      <c r="AA40" s="283"/>
      <c r="AB40" s="299" t="e">
        <f>IF(AND('Mapa final'!#REF!="Muy Baja",'Mapa final'!#REF!="Mayor"),CONCATENATE("R",'Mapa final'!#REF!),"")</f>
        <v>#REF!</v>
      </c>
      <c r="AC40" s="300"/>
      <c r="AD40" s="300" t="e">
        <f>IF(AND('Mapa final'!#REF!="Muy Baja",'Mapa final'!#REF!="Mayor"),CONCATENATE("R",'Mapa final'!#REF!),"")</f>
        <v>#REF!</v>
      </c>
      <c r="AE40" s="300"/>
      <c r="AF40" s="300" t="str">
        <f ca="1">IF(AND('Mapa final'!$H$16="Muy Baja",'Mapa final'!$L$16="Mayor"),CONCATENATE("R",'Mapa final'!$A$16),"")</f>
        <v/>
      </c>
      <c r="AG40" s="301"/>
      <c r="AH40" s="290" t="e">
        <f>IF(AND('Mapa final'!#REF!="Muy Baja",'Mapa final'!#REF!="Catastrófico"),CONCATENATE("R",'Mapa final'!#REF!),"")</f>
        <v>#REF!</v>
      </c>
      <c r="AI40" s="291"/>
      <c r="AJ40" s="291" t="e">
        <f>IF(AND('Mapa final'!#REF!="Muy Baja",'Mapa final'!#REF!="Catastrófico"),CONCATENATE("R",'Mapa final'!#REF!),"")</f>
        <v>#REF!</v>
      </c>
      <c r="AK40" s="291"/>
      <c r="AL40" s="291" t="str">
        <f ca="1">IF(AND('Mapa final'!$H$16="Muy Baja",'Mapa final'!$L$16="Catastrófico"),CONCATENATE("R",'Mapa final'!$A$16),"")</f>
        <v/>
      </c>
      <c r="AM40" s="29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319"/>
      <c r="C41" s="319"/>
      <c r="D41" s="320"/>
      <c r="E41" s="312"/>
      <c r="F41" s="313"/>
      <c r="G41" s="313"/>
      <c r="H41" s="313"/>
      <c r="I41" s="314"/>
      <c r="J41" s="272"/>
      <c r="K41" s="273"/>
      <c r="L41" s="273"/>
      <c r="M41" s="273"/>
      <c r="N41" s="273"/>
      <c r="O41" s="274"/>
      <c r="P41" s="272"/>
      <c r="Q41" s="273"/>
      <c r="R41" s="273"/>
      <c r="S41" s="273"/>
      <c r="T41" s="273"/>
      <c r="U41" s="274"/>
      <c r="V41" s="281"/>
      <c r="W41" s="282"/>
      <c r="X41" s="282"/>
      <c r="Y41" s="282"/>
      <c r="Z41" s="282"/>
      <c r="AA41" s="283"/>
      <c r="AB41" s="299"/>
      <c r="AC41" s="300"/>
      <c r="AD41" s="300"/>
      <c r="AE41" s="300"/>
      <c r="AF41" s="300"/>
      <c r="AG41" s="301"/>
      <c r="AH41" s="290"/>
      <c r="AI41" s="291"/>
      <c r="AJ41" s="291"/>
      <c r="AK41" s="291"/>
      <c r="AL41" s="291"/>
      <c r="AM41" s="29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319"/>
      <c r="C42" s="319"/>
      <c r="D42" s="320"/>
      <c r="E42" s="312"/>
      <c r="F42" s="313"/>
      <c r="G42" s="313"/>
      <c r="H42" s="313"/>
      <c r="I42" s="314"/>
      <c r="J42" s="272" t="e">
        <f>IF(AND('Mapa final'!#REF!="Muy Baja",'Mapa final'!#REF!="Leve"),CONCATENATE("R",'Mapa final'!#REF!),"")</f>
        <v>#REF!</v>
      </c>
      <c r="K42" s="273"/>
      <c r="L42" s="273" t="e">
        <f>IF(AND('Mapa final'!#REF!="Muy Baja",'Mapa final'!#REF!="Leve"),CONCATENATE("R",'Mapa final'!#REF!),"")</f>
        <v>#REF!</v>
      </c>
      <c r="M42" s="273"/>
      <c r="N42" s="273" t="e">
        <f>IF(AND('Mapa final'!#REF!="Muy Baja",'Mapa final'!#REF!="Leve"),CONCATENATE("R",'Mapa final'!#REF!),"")</f>
        <v>#REF!</v>
      </c>
      <c r="O42" s="274"/>
      <c r="P42" s="272" t="e">
        <f>IF(AND('Mapa final'!#REF!="Muy Baja",'Mapa final'!#REF!="Menor"),CONCATENATE("R",'Mapa final'!#REF!),"")</f>
        <v>#REF!</v>
      </c>
      <c r="Q42" s="273"/>
      <c r="R42" s="273" t="e">
        <f>IF(AND('Mapa final'!#REF!="Muy Baja",'Mapa final'!#REF!="Menor"),CONCATENATE("R",'Mapa final'!#REF!),"")</f>
        <v>#REF!</v>
      </c>
      <c r="S42" s="273"/>
      <c r="T42" s="273" t="e">
        <f>IF(AND('Mapa final'!#REF!="Muy Baja",'Mapa final'!#REF!="Menor"),CONCATENATE("R",'Mapa final'!#REF!),"")</f>
        <v>#REF!</v>
      </c>
      <c r="U42" s="274"/>
      <c r="V42" s="281" t="e">
        <f>IF(AND('Mapa final'!#REF!="Muy Baja",'Mapa final'!#REF!="Moderado"),CONCATENATE("R",'Mapa final'!#REF!),"")</f>
        <v>#REF!</v>
      </c>
      <c r="W42" s="282"/>
      <c r="X42" s="282" t="e">
        <f>IF(AND('Mapa final'!#REF!="Muy Baja",'Mapa final'!#REF!="Moderado"),CONCATENATE("R",'Mapa final'!#REF!),"")</f>
        <v>#REF!</v>
      </c>
      <c r="Y42" s="282"/>
      <c r="Z42" s="282" t="e">
        <f>IF(AND('Mapa final'!#REF!="Muy Baja",'Mapa final'!#REF!="Moderado"),CONCATENATE("R",'Mapa final'!#REF!),"")</f>
        <v>#REF!</v>
      </c>
      <c r="AA42" s="283"/>
      <c r="AB42" s="299" t="e">
        <f>IF(AND('Mapa final'!#REF!="Muy Baja",'Mapa final'!#REF!="Mayor"),CONCATENATE("R",'Mapa final'!#REF!),"")</f>
        <v>#REF!</v>
      </c>
      <c r="AC42" s="300"/>
      <c r="AD42" s="300" t="e">
        <f>IF(AND('Mapa final'!#REF!="Muy Baja",'Mapa final'!#REF!="Mayor"),CONCATENATE("R",'Mapa final'!#REF!),"")</f>
        <v>#REF!</v>
      </c>
      <c r="AE42" s="300"/>
      <c r="AF42" s="300" t="e">
        <f>IF(AND('Mapa final'!#REF!="Muy Baja",'Mapa final'!#REF!="Mayor"),CONCATENATE("R",'Mapa final'!#REF!),"")</f>
        <v>#REF!</v>
      </c>
      <c r="AG42" s="301"/>
      <c r="AH42" s="290" t="e">
        <f>IF(AND('Mapa final'!#REF!="Muy Baja",'Mapa final'!#REF!="Catastrófico"),CONCATENATE("R",'Mapa final'!#REF!),"")</f>
        <v>#REF!</v>
      </c>
      <c r="AI42" s="291"/>
      <c r="AJ42" s="291" t="e">
        <f>IF(AND('Mapa final'!#REF!="Muy Baja",'Mapa final'!#REF!="Catastrófico"),CONCATENATE("R",'Mapa final'!#REF!),"")</f>
        <v>#REF!</v>
      </c>
      <c r="AK42" s="291"/>
      <c r="AL42" s="291" t="e">
        <f>IF(AND('Mapa final'!#REF!="Muy Baja",'Mapa final'!#REF!="Catastrófico"),CONCATENATE("R",'Mapa final'!#REF!),"")</f>
        <v>#REF!</v>
      </c>
      <c r="AM42" s="29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319"/>
      <c r="C43" s="319"/>
      <c r="D43" s="320"/>
      <c r="E43" s="312"/>
      <c r="F43" s="313"/>
      <c r="G43" s="313"/>
      <c r="H43" s="313"/>
      <c r="I43" s="314"/>
      <c r="J43" s="272"/>
      <c r="K43" s="273"/>
      <c r="L43" s="273"/>
      <c r="M43" s="273"/>
      <c r="N43" s="273"/>
      <c r="O43" s="274"/>
      <c r="P43" s="272"/>
      <c r="Q43" s="273"/>
      <c r="R43" s="273"/>
      <c r="S43" s="273"/>
      <c r="T43" s="273"/>
      <c r="U43" s="274"/>
      <c r="V43" s="281"/>
      <c r="W43" s="282"/>
      <c r="X43" s="282"/>
      <c r="Y43" s="282"/>
      <c r="Z43" s="282"/>
      <c r="AA43" s="283"/>
      <c r="AB43" s="299"/>
      <c r="AC43" s="300"/>
      <c r="AD43" s="300"/>
      <c r="AE43" s="300"/>
      <c r="AF43" s="300"/>
      <c r="AG43" s="301"/>
      <c r="AH43" s="290"/>
      <c r="AI43" s="291"/>
      <c r="AJ43" s="291"/>
      <c r="AK43" s="291"/>
      <c r="AL43" s="291"/>
      <c r="AM43" s="29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319"/>
      <c r="C44" s="319"/>
      <c r="D44" s="320"/>
      <c r="E44" s="312"/>
      <c r="F44" s="313"/>
      <c r="G44" s="313"/>
      <c r="H44" s="313"/>
      <c r="I44" s="314"/>
      <c r="J44" s="272" t="str">
        <f ca="1">IF(AND('Mapa final'!$H$21="Muy Baja",'Mapa final'!$L$21="Leve"),CONCATENATE("R",'Mapa final'!$A$21),"")</f>
        <v/>
      </c>
      <c r="K44" s="273"/>
      <c r="L44" s="273" t="str">
        <f>IF(AND('Mapa final'!$H$27="Muy Baja",'Mapa final'!$L$27="Leve"),CONCATENATE("R",'Mapa final'!$A$27),"")</f>
        <v/>
      </c>
      <c r="M44" s="273"/>
      <c r="N44" s="273" t="str">
        <f>IF(AND('Mapa final'!$H$33="Muy Baja",'Mapa final'!$L$33="Leve"),CONCATENATE("R",'Mapa final'!$A$33),"")</f>
        <v/>
      </c>
      <c r="O44" s="274"/>
      <c r="P44" s="272" t="str">
        <f ca="1">IF(AND('Mapa final'!$H$21="Muy Baja",'Mapa final'!$L$21="Menor"),CONCATENATE("R",'Mapa final'!$A$21),"")</f>
        <v/>
      </c>
      <c r="Q44" s="273"/>
      <c r="R44" s="273" t="str">
        <f>IF(AND('Mapa final'!$H$27="Muy Baja",'Mapa final'!$L$27="Menor"),CONCATENATE("R",'Mapa final'!$A$27),"")</f>
        <v/>
      </c>
      <c r="S44" s="273"/>
      <c r="T44" s="273" t="str">
        <f>IF(AND('Mapa final'!$H$33="Muy Baja",'Mapa final'!$L$33="Menor"),CONCATENATE("R",'Mapa final'!$A$33),"")</f>
        <v/>
      </c>
      <c r="U44" s="274"/>
      <c r="V44" s="281" t="str">
        <f ca="1">IF(AND('Mapa final'!$H$21="Muy Baja",'Mapa final'!$L$21="Moderado"),CONCATENATE("R",'Mapa final'!$A$21),"")</f>
        <v/>
      </c>
      <c r="W44" s="282"/>
      <c r="X44" s="282" t="str">
        <f>IF(AND('Mapa final'!$H$27="Muy Baja",'Mapa final'!$L$27="Moderado"),CONCATENATE("R",'Mapa final'!$A$27),"")</f>
        <v/>
      </c>
      <c r="Y44" s="282"/>
      <c r="Z44" s="282" t="str">
        <f>IF(AND('Mapa final'!$H$33="Muy Baja",'Mapa final'!$L$33="Moderado"),CONCATENATE("R",'Mapa final'!$A$33),"")</f>
        <v/>
      </c>
      <c r="AA44" s="283"/>
      <c r="AB44" s="299" t="str">
        <f ca="1">IF(AND('Mapa final'!$H$21="Muy Baja",'Mapa final'!$L$21="Mayor"),CONCATENATE("R",'Mapa final'!$A$21),"")</f>
        <v/>
      </c>
      <c r="AC44" s="300"/>
      <c r="AD44" s="300" t="str">
        <f>IF(AND('Mapa final'!$H$27="Muy Baja",'Mapa final'!$L$27="Mayor"),CONCATENATE("R",'Mapa final'!$A$27),"")</f>
        <v/>
      </c>
      <c r="AE44" s="300"/>
      <c r="AF44" s="300" t="str">
        <f>IF(AND('Mapa final'!$H$33="Muy Baja",'Mapa final'!$L$33="Mayor"),CONCATENATE("R",'Mapa final'!$A$33),"")</f>
        <v/>
      </c>
      <c r="AG44" s="301"/>
      <c r="AH44" s="290" t="str">
        <f ca="1">IF(AND('Mapa final'!$H$21="Muy Baja",'Mapa final'!$L$21="Catastrófico"),CONCATENATE("R",'Mapa final'!$A$21),"")</f>
        <v/>
      </c>
      <c r="AI44" s="291"/>
      <c r="AJ44" s="291" t="str">
        <f>IF(AND('Mapa final'!$H$27="Muy Baja",'Mapa final'!$L$27="Catastrófico"),CONCATENATE("R",'Mapa final'!$A$27),"")</f>
        <v/>
      </c>
      <c r="AK44" s="291"/>
      <c r="AL44" s="291" t="str">
        <f>IF(AND('Mapa final'!$H$33="Muy Baja",'Mapa final'!$L$33="Catastrófico"),CONCATENATE("R",'Mapa final'!$A$33),"")</f>
        <v/>
      </c>
      <c r="AM44" s="29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319"/>
      <c r="C45" s="319"/>
      <c r="D45" s="320"/>
      <c r="E45" s="315"/>
      <c r="F45" s="316"/>
      <c r="G45" s="316"/>
      <c r="H45" s="316"/>
      <c r="I45" s="317"/>
      <c r="J45" s="275"/>
      <c r="K45" s="276"/>
      <c r="L45" s="276"/>
      <c r="M45" s="276"/>
      <c r="N45" s="276"/>
      <c r="O45" s="277"/>
      <c r="P45" s="275"/>
      <c r="Q45" s="276"/>
      <c r="R45" s="276"/>
      <c r="S45" s="276"/>
      <c r="T45" s="276"/>
      <c r="U45" s="277"/>
      <c r="V45" s="284"/>
      <c r="W45" s="285"/>
      <c r="X45" s="285"/>
      <c r="Y45" s="285"/>
      <c r="Z45" s="285"/>
      <c r="AA45" s="286"/>
      <c r="AB45" s="302"/>
      <c r="AC45" s="303"/>
      <c r="AD45" s="303"/>
      <c r="AE45" s="303"/>
      <c r="AF45" s="303"/>
      <c r="AG45" s="304"/>
      <c r="AH45" s="293"/>
      <c r="AI45" s="294"/>
      <c r="AJ45" s="294"/>
      <c r="AK45" s="294"/>
      <c r="AL45" s="294"/>
      <c r="AM45" s="295"/>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09" t="s">
        <v>140</v>
      </c>
      <c r="K46" s="310"/>
      <c r="L46" s="310"/>
      <c r="M46" s="310"/>
      <c r="N46" s="310"/>
      <c r="O46" s="311"/>
      <c r="P46" s="309" t="s">
        <v>141</v>
      </c>
      <c r="Q46" s="310"/>
      <c r="R46" s="310"/>
      <c r="S46" s="310"/>
      <c r="T46" s="310"/>
      <c r="U46" s="311"/>
      <c r="V46" s="309" t="s">
        <v>142</v>
      </c>
      <c r="W46" s="310"/>
      <c r="X46" s="310"/>
      <c r="Y46" s="310"/>
      <c r="Z46" s="310"/>
      <c r="AA46" s="311"/>
      <c r="AB46" s="309" t="s">
        <v>143</v>
      </c>
      <c r="AC46" s="318"/>
      <c r="AD46" s="310"/>
      <c r="AE46" s="310"/>
      <c r="AF46" s="310"/>
      <c r="AG46" s="311"/>
      <c r="AH46" s="309" t="s">
        <v>144</v>
      </c>
      <c r="AI46" s="310"/>
      <c r="AJ46" s="310"/>
      <c r="AK46" s="310"/>
      <c r="AL46" s="310"/>
      <c r="AM46" s="311"/>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12"/>
      <c r="K47" s="313"/>
      <c r="L47" s="313"/>
      <c r="M47" s="313"/>
      <c r="N47" s="313"/>
      <c r="O47" s="314"/>
      <c r="P47" s="312"/>
      <c r="Q47" s="313"/>
      <c r="R47" s="313"/>
      <c r="S47" s="313"/>
      <c r="T47" s="313"/>
      <c r="U47" s="314"/>
      <c r="V47" s="312"/>
      <c r="W47" s="313"/>
      <c r="X47" s="313"/>
      <c r="Y47" s="313"/>
      <c r="Z47" s="313"/>
      <c r="AA47" s="314"/>
      <c r="AB47" s="312"/>
      <c r="AC47" s="313"/>
      <c r="AD47" s="313"/>
      <c r="AE47" s="313"/>
      <c r="AF47" s="313"/>
      <c r="AG47" s="314"/>
      <c r="AH47" s="312"/>
      <c r="AI47" s="313"/>
      <c r="AJ47" s="313"/>
      <c r="AK47" s="313"/>
      <c r="AL47" s="313"/>
      <c r="AM47" s="314"/>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12"/>
      <c r="K48" s="313"/>
      <c r="L48" s="313"/>
      <c r="M48" s="313"/>
      <c r="N48" s="313"/>
      <c r="O48" s="314"/>
      <c r="P48" s="312"/>
      <c r="Q48" s="313"/>
      <c r="R48" s="313"/>
      <c r="S48" s="313"/>
      <c r="T48" s="313"/>
      <c r="U48" s="314"/>
      <c r="V48" s="312"/>
      <c r="W48" s="313"/>
      <c r="X48" s="313"/>
      <c r="Y48" s="313"/>
      <c r="Z48" s="313"/>
      <c r="AA48" s="314"/>
      <c r="AB48" s="312"/>
      <c r="AC48" s="313"/>
      <c r="AD48" s="313"/>
      <c r="AE48" s="313"/>
      <c r="AF48" s="313"/>
      <c r="AG48" s="314"/>
      <c r="AH48" s="312"/>
      <c r="AI48" s="313"/>
      <c r="AJ48" s="313"/>
      <c r="AK48" s="313"/>
      <c r="AL48" s="313"/>
      <c r="AM48" s="314"/>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12"/>
      <c r="K49" s="313"/>
      <c r="L49" s="313"/>
      <c r="M49" s="313"/>
      <c r="N49" s="313"/>
      <c r="O49" s="314"/>
      <c r="P49" s="312"/>
      <c r="Q49" s="313"/>
      <c r="R49" s="313"/>
      <c r="S49" s="313"/>
      <c r="T49" s="313"/>
      <c r="U49" s="314"/>
      <c r="V49" s="312"/>
      <c r="W49" s="313"/>
      <c r="X49" s="313"/>
      <c r="Y49" s="313"/>
      <c r="Z49" s="313"/>
      <c r="AA49" s="314"/>
      <c r="AB49" s="312"/>
      <c r="AC49" s="313"/>
      <c r="AD49" s="313"/>
      <c r="AE49" s="313"/>
      <c r="AF49" s="313"/>
      <c r="AG49" s="314"/>
      <c r="AH49" s="312"/>
      <c r="AI49" s="313"/>
      <c r="AJ49" s="313"/>
      <c r="AK49" s="313"/>
      <c r="AL49" s="313"/>
      <c r="AM49" s="314"/>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12"/>
      <c r="K50" s="313"/>
      <c r="L50" s="313"/>
      <c r="M50" s="313"/>
      <c r="N50" s="313"/>
      <c r="O50" s="314"/>
      <c r="P50" s="312"/>
      <c r="Q50" s="313"/>
      <c r="R50" s="313"/>
      <c r="S50" s="313"/>
      <c r="T50" s="313"/>
      <c r="U50" s="314"/>
      <c r="V50" s="312"/>
      <c r="W50" s="313"/>
      <c r="X50" s="313"/>
      <c r="Y50" s="313"/>
      <c r="Z50" s="313"/>
      <c r="AA50" s="314"/>
      <c r="AB50" s="312"/>
      <c r="AC50" s="313"/>
      <c r="AD50" s="313"/>
      <c r="AE50" s="313"/>
      <c r="AF50" s="313"/>
      <c r="AG50" s="314"/>
      <c r="AH50" s="312"/>
      <c r="AI50" s="313"/>
      <c r="AJ50" s="313"/>
      <c r="AK50" s="313"/>
      <c r="AL50" s="313"/>
      <c r="AM50" s="314"/>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15"/>
      <c r="K51" s="316"/>
      <c r="L51" s="316"/>
      <c r="M51" s="316"/>
      <c r="N51" s="316"/>
      <c r="O51" s="317"/>
      <c r="P51" s="315"/>
      <c r="Q51" s="316"/>
      <c r="R51" s="316"/>
      <c r="S51" s="316"/>
      <c r="T51" s="316"/>
      <c r="U51" s="317"/>
      <c r="V51" s="315"/>
      <c r="W51" s="316"/>
      <c r="X51" s="316"/>
      <c r="Y51" s="316"/>
      <c r="Z51" s="316"/>
      <c r="AA51" s="317"/>
      <c r="AB51" s="315"/>
      <c r="AC51" s="316"/>
      <c r="AD51" s="316"/>
      <c r="AE51" s="316"/>
      <c r="AF51" s="316"/>
      <c r="AG51" s="317"/>
      <c r="AH51" s="315"/>
      <c r="AI51" s="316"/>
      <c r="AJ51" s="316"/>
      <c r="AK51" s="316"/>
      <c r="AL51" s="316"/>
      <c r="AM51" s="317"/>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AK14" sqref="AK14"/>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86" t="s">
        <v>145</v>
      </c>
      <c r="C2" s="387"/>
      <c r="D2" s="387"/>
      <c r="E2" s="387"/>
      <c r="F2" s="387"/>
      <c r="G2" s="387"/>
      <c r="H2" s="387"/>
      <c r="I2" s="387"/>
      <c r="J2" s="308" t="s">
        <v>15</v>
      </c>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87"/>
      <c r="C3" s="387"/>
      <c r="D3" s="387"/>
      <c r="E3" s="387"/>
      <c r="F3" s="387"/>
      <c r="G3" s="387"/>
      <c r="H3" s="387"/>
      <c r="I3" s="387"/>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87"/>
      <c r="C4" s="387"/>
      <c r="D4" s="387"/>
      <c r="E4" s="387"/>
      <c r="F4" s="387"/>
      <c r="G4" s="387"/>
      <c r="H4" s="387"/>
      <c r="I4" s="387"/>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319" t="s">
        <v>130</v>
      </c>
      <c r="C6" s="319"/>
      <c r="D6" s="320"/>
      <c r="E6" s="357" t="s">
        <v>131</v>
      </c>
      <c r="F6" s="358"/>
      <c r="G6" s="358"/>
      <c r="H6" s="358"/>
      <c r="I6" s="359"/>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e">
        <f>IF(AND('Mapa final'!#REF!="Muy Alta",'Mapa final'!#REF!="Leve"),CONCATENATE("R1C",'Mapa final'!#REF!),"")</f>
        <v>#REF!</v>
      </c>
      <c r="O6" s="47" t="e">
        <f>IF(AND('Mapa final'!#REF!="Muy Alta",'Mapa final'!#REF!="Leve"),CONCATENATE("R1C",'Mapa final'!#REF!),"")</f>
        <v>#REF!</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e">
        <f>IF(AND('Mapa final'!#REF!="Muy Alta",'Mapa final'!#REF!="Menor"),CONCATENATE("R1C",'Mapa final'!#REF!),"")</f>
        <v>#REF!</v>
      </c>
      <c r="U6" s="47" t="e">
        <f>IF(AND('Mapa final'!#REF!="Muy Alta",'Mapa final'!#REF!="Menor"),CONCATENATE("R1C",'Mapa final'!#REF!),"")</f>
        <v>#REF!</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e">
        <f>IF(AND('Mapa final'!#REF!="Muy Alta",'Mapa final'!#REF!="Moderado"),CONCATENATE("R1C",'Mapa final'!#REF!),"")</f>
        <v>#REF!</v>
      </c>
      <c r="AA6" s="47" t="e">
        <f>IF(AND('Mapa final'!#REF!="Muy Alta",'Mapa final'!#REF!="Moderado"),CONCATENATE("R1C",'Mapa final'!#REF!),"")</f>
        <v>#REF!</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e">
        <f>IF(AND('Mapa final'!#REF!="Muy Alta",'Mapa final'!#REF!="Mayor"),CONCATENATE("R1C",'Mapa final'!#REF!),"")</f>
        <v>#REF!</v>
      </c>
      <c r="AG6" s="47" t="e">
        <f>IF(AND('Mapa final'!#REF!="Muy Alta",'Mapa final'!#REF!="Mayor"),CONCATENATE("R1C",'Mapa final'!#REF!),"")</f>
        <v>#REF!</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e">
        <f>IF(AND('Mapa final'!#REF!="Muy Alta",'Mapa final'!#REF!="Catastrófico"),CONCATENATE("R1C",'Mapa final'!#REF!),"")</f>
        <v>#REF!</v>
      </c>
      <c r="AM6" s="50" t="e">
        <f>IF(AND('Mapa final'!#REF!="Muy Alta",'Mapa final'!#REF!="Catastrófico"),CONCATENATE("R1C",'Mapa final'!#REF!),"")</f>
        <v>#REF!</v>
      </c>
      <c r="AN6" s="82"/>
      <c r="AO6" s="377" t="s">
        <v>132</v>
      </c>
      <c r="AP6" s="378"/>
      <c r="AQ6" s="378"/>
      <c r="AR6" s="378"/>
      <c r="AS6" s="378"/>
      <c r="AT6" s="37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319"/>
      <c r="C7" s="319"/>
      <c r="D7" s="320"/>
      <c r="E7" s="360"/>
      <c r="F7" s="361"/>
      <c r="G7" s="361"/>
      <c r="H7" s="361"/>
      <c r="I7" s="362"/>
      <c r="J7" s="51" t="e">
        <f>IF(AND('Mapa final'!#REF!="Muy Alta",'Mapa final'!#REF!="Leve"),CONCATENATE("R2C",'Mapa final'!#REF!),"")</f>
        <v>#REF!</v>
      </c>
      <c r="K7" s="52" t="e">
        <f>IF(AND('Mapa final'!#REF!="Muy Alta",'Mapa final'!#REF!="Leve"),CONCATENATE("R2C",'Mapa final'!#REF!),"")</f>
        <v>#REF!</v>
      </c>
      <c r="L7" s="52" t="e">
        <f>IF(AND('Mapa final'!#REF!="Muy Alta",'Mapa final'!#REF!="Leve"),CONCATENATE("R2C",'Mapa final'!#REF!),"")</f>
        <v>#REF!</v>
      </c>
      <c r="M7" s="52" t="e">
        <f>IF(AND('Mapa final'!#REF!="Muy Alta",'Mapa final'!#REF!="Leve"),CONCATENATE("R2C",'Mapa final'!#REF!),"")</f>
        <v>#REF!</v>
      </c>
      <c r="N7" s="52" t="e">
        <f>IF(AND('Mapa final'!#REF!="Muy Alta",'Mapa final'!#REF!="Leve"),CONCATENATE("R2C",'Mapa final'!#REF!),"")</f>
        <v>#REF!</v>
      </c>
      <c r="O7" s="53" t="e">
        <f>IF(AND('Mapa final'!#REF!="Muy Alta",'Mapa final'!#REF!="Leve"),CONCATENATE("R2C",'Mapa final'!#REF!),"")</f>
        <v>#REF!</v>
      </c>
      <c r="P7" s="51" t="e">
        <f>IF(AND('Mapa final'!#REF!="Muy Alta",'Mapa final'!#REF!="Menor"),CONCATENATE("R2C",'Mapa final'!#REF!),"")</f>
        <v>#REF!</v>
      </c>
      <c r="Q7" s="52" t="e">
        <f>IF(AND('Mapa final'!#REF!="Muy Alta",'Mapa final'!#REF!="Menor"),CONCATENATE("R2C",'Mapa final'!#REF!),"")</f>
        <v>#REF!</v>
      </c>
      <c r="R7" s="52" t="e">
        <f>IF(AND('Mapa final'!#REF!="Muy Alta",'Mapa final'!#REF!="Menor"),CONCATENATE("R2C",'Mapa final'!#REF!),"")</f>
        <v>#REF!</v>
      </c>
      <c r="S7" s="52" t="e">
        <f>IF(AND('Mapa final'!#REF!="Muy Alta",'Mapa final'!#REF!="Menor"),CONCATENATE("R2C",'Mapa final'!#REF!),"")</f>
        <v>#REF!</v>
      </c>
      <c r="T7" s="52" t="e">
        <f>IF(AND('Mapa final'!#REF!="Muy Alta",'Mapa final'!#REF!="Menor"),CONCATENATE("R2C",'Mapa final'!#REF!),"")</f>
        <v>#REF!</v>
      </c>
      <c r="U7" s="53" t="e">
        <f>IF(AND('Mapa final'!#REF!="Muy Alta",'Mapa final'!#REF!="Menor"),CONCATENATE("R2C",'Mapa final'!#REF!),"")</f>
        <v>#REF!</v>
      </c>
      <c r="V7" s="51" t="e">
        <f>IF(AND('Mapa final'!#REF!="Muy Alta",'Mapa final'!#REF!="Moderado"),CONCATENATE("R2C",'Mapa final'!#REF!),"")</f>
        <v>#REF!</v>
      </c>
      <c r="W7" s="52" t="e">
        <f>IF(AND('Mapa final'!#REF!="Muy Alta",'Mapa final'!#REF!="Moderado"),CONCATENATE("R2C",'Mapa final'!#REF!),"")</f>
        <v>#REF!</v>
      </c>
      <c r="X7" s="52" t="e">
        <f>IF(AND('Mapa final'!#REF!="Muy Alta",'Mapa final'!#REF!="Moderado"),CONCATENATE("R2C",'Mapa final'!#REF!),"")</f>
        <v>#REF!</v>
      </c>
      <c r="Y7" s="52" t="e">
        <f>IF(AND('Mapa final'!#REF!="Muy Alta",'Mapa final'!#REF!="Moderado"),CONCATENATE("R2C",'Mapa final'!#REF!),"")</f>
        <v>#REF!</v>
      </c>
      <c r="Z7" s="52" t="e">
        <f>IF(AND('Mapa final'!#REF!="Muy Alta",'Mapa final'!#REF!="Moderado"),CONCATENATE("R2C",'Mapa final'!#REF!),"")</f>
        <v>#REF!</v>
      </c>
      <c r="AA7" s="53" t="e">
        <f>IF(AND('Mapa final'!#REF!="Muy Alta",'Mapa final'!#REF!="Moderado"),CONCATENATE("R2C",'Mapa final'!#REF!),"")</f>
        <v>#REF!</v>
      </c>
      <c r="AB7" s="51" t="e">
        <f>IF(AND('Mapa final'!#REF!="Muy Alta",'Mapa final'!#REF!="Mayor"),CONCATENATE("R2C",'Mapa final'!#REF!),"")</f>
        <v>#REF!</v>
      </c>
      <c r="AC7" s="52" t="e">
        <f>IF(AND('Mapa final'!#REF!="Muy Alta",'Mapa final'!#REF!="Mayor"),CONCATENATE("R2C",'Mapa final'!#REF!),"")</f>
        <v>#REF!</v>
      </c>
      <c r="AD7" s="52" t="e">
        <f>IF(AND('Mapa final'!#REF!="Muy Alta",'Mapa final'!#REF!="Mayor"),CONCATENATE("R2C",'Mapa final'!#REF!),"")</f>
        <v>#REF!</v>
      </c>
      <c r="AE7" s="52" t="e">
        <f>IF(AND('Mapa final'!#REF!="Muy Alta",'Mapa final'!#REF!="Mayor"),CONCATENATE("R2C",'Mapa final'!#REF!),"")</f>
        <v>#REF!</v>
      </c>
      <c r="AF7" s="52" t="e">
        <f>IF(AND('Mapa final'!#REF!="Muy Alta",'Mapa final'!#REF!="Mayor"),CONCATENATE("R2C",'Mapa final'!#REF!),"")</f>
        <v>#REF!</v>
      </c>
      <c r="AG7" s="53" t="e">
        <f>IF(AND('Mapa final'!#REF!="Muy Alta",'Mapa final'!#REF!="Mayor"),CONCATENATE("R2C",'Mapa final'!#REF!),"")</f>
        <v>#REF!</v>
      </c>
      <c r="AH7" s="54" t="e">
        <f>IF(AND('Mapa final'!#REF!="Muy Alta",'Mapa final'!#REF!="Catastrófico"),CONCATENATE("R2C",'Mapa final'!#REF!),"")</f>
        <v>#REF!</v>
      </c>
      <c r="AI7" s="55" t="e">
        <f>IF(AND('Mapa final'!#REF!="Muy Alta",'Mapa final'!#REF!="Catastrófico"),CONCATENATE("R2C",'Mapa final'!#REF!),"")</f>
        <v>#REF!</v>
      </c>
      <c r="AJ7" s="55" t="e">
        <f>IF(AND('Mapa final'!#REF!="Muy Alta",'Mapa final'!#REF!="Catastrófico"),CONCATENATE("R2C",'Mapa final'!#REF!),"")</f>
        <v>#REF!</v>
      </c>
      <c r="AK7" s="55" t="e">
        <f>IF(AND('Mapa final'!#REF!="Muy Alta",'Mapa final'!#REF!="Catastrófico"),CONCATENATE("R2C",'Mapa final'!#REF!),"")</f>
        <v>#REF!</v>
      </c>
      <c r="AL7" s="55" t="e">
        <f>IF(AND('Mapa final'!#REF!="Muy Alta",'Mapa final'!#REF!="Catastrófico"),CONCATENATE("R2C",'Mapa final'!#REF!),"")</f>
        <v>#REF!</v>
      </c>
      <c r="AM7" s="56" t="e">
        <f>IF(AND('Mapa final'!#REF!="Muy Alta",'Mapa final'!#REF!="Catastrófico"),CONCATENATE("R2C",'Mapa final'!#REF!),"")</f>
        <v>#REF!</v>
      </c>
      <c r="AN7" s="82"/>
      <c r="AO7" s="380"/>
      <c r="AP7" s="381"/>
      <c r="AQ7" s="381"/>
      <c r="AR7" s="381"/>
      <c r="AS7" s="381"/>
      <c r="AT7" s="3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319"/>
      <c r="C8" s="319"/>
      <c r="D8" s="320"/>
      <c r="E8" s="360"/>
      <c r="F8" s="361"/>
      <c r="G8" s="361"/>
      <c r="H8" s="361"/>
      <c r="I8" s="362"/>
      <c r="J8" s="51" t="str">
        <f ca="1">IF(AND('Mapa final'!$Y$14="Muy Alta",'Mapa final'!$AA$14="Leve"),CONCATENATE("R3C",'Mapa final'!$O$14),"")</f>
        <v/>
      </c>
      <c r="K8" s="52" t="str">
        <f ca="1">IF(AND('Mapa final'!$Y$15="Muy Alta",'Mapa final'!$AA$15="Leve"),CONCATENATE("R3C",'Mapa final'!$O$15),"")</f>
        <v/>
      </c>
      <c r="L8" s="52" t="e">
        <f>IF(AND('Mapa final'!#REF!="Muy Alta",'Mapa final'!#REF!="Leve"),CONCATENATE("R3C",'Mapa final'!#REF!),"")</f>
        <v>#REF!</v>
      </c>
      <c r="M8" s="52" t="e">
        <f>IF(AND('Mapa final'!#REF!="Muy Alta",'Mapa final'!#REF!="Leve"),CONCATENATE("R3C",'Mapa final'!#REF!),"")</f>
        <v>#REF!</v>
      </c>
      <c r="N8" s="52" t="e">
        <f>IF(AND('Mapa final'!#REF!="Muy Alta",'Mapa final'!#REF!="Leve"),CONCATENATE("R3C",'Mapa final'!#REF!),"")</f>
        <v>#REF!</v>
      </c>
      <c r="O8" s="53" t="e">
        <f>IF(AND('Mapa final'!#REF!="Muy Alta",'Mapa final'!#REF!="Leve"),CONCATENATE("R3C",'Mapa final'!#REF!),"")</f>
        <v>#REF!</v>
      </c>
      <c r="P8" s="51" t="str">
        <f ca="1">IF(AND('Mapa final'!$Y$14="Muy Alta",'Mapa final'!$AA$14="Menor"),CONCATENATE("R3C",'Mapa final'!$O$14),"")</f>
        <v/>
      </c>
      <c r="Q8" s="52" t="str">
        <f ca="1">IF(AND('Mapa final'!$Y$15="Muy Alta",'Mapa final'!$AA$15="Menor"),CONCATENATE("R3C",'Mapa final'!$O$15),"")</f>
        <v/>
      </c>
      <c r="R8" s="52" t="e">
        <f>IF(AND('Mapa final'!#REF!="Muy Alta",'Mapa final'!#REF!="Menor"),CONCATENATE("R3C",'Mapa final'!#REF!),"")</f>
        <v>#REF!</v>
      </c>
      <c r="S8" s="52" t="e">
        <f>IF(AND('Mapa final'!#REF!="Muy Alta",'Mapa final'!#REF!="Menor"),CONCATENATE("R3C",'Mapa final'!#REF!),"")</f>
        <v>#REF!</v>
      </c>
      <c r="T8" s="52" t="e">
        <f>IF(AND('Mapa final'!#REF!="Muy Alta",'Mapa final'!#REF!="Menor"),CONCATENATE("R3C",'Mapa final'!#REF!),"")</f>
        <v>#REF!</v>
      </c>
      <c r="U8" s="53" t="e">
        <f>IF(AND('Mapa final'!#REF!="Muy Alta",'Mapa final'!#REF!="Menor"),CONCATENATE("R3C",'Mapa final'!#REF!),"")</f>
        <v>#REF!</v>
      </c>
      <c r="V8" s="51" t="str">
        <f ca="1">IF(AND('Mapa final'!$Y$14="Muy Alta",'Mapa final'!$AA$14="Moderado"),CONCATENATE("R3C",'Mapa final'!$O$14),"")</f>
        <v/>
      </c>
      <c r="W8" s="52" t="str">
        <f ca="1">IF(AND('Mapa final'!$Y$15="Muy Alta",'Mapa final'!$AA$15="Moderado"),CONCATENATE("R3C",'Mapa final'!$O$15),"")</f>
        <v/>
      </c>
      <c r="X8" s="52" t="e">
        <f>IF(AND('Mapa final'!#REF!="Muy Alta",'Mapa final'!#REF!="Moderado"),CONCATENATE("R3C",'Mapa final'!#REF!),"")</f>
        <v>#REF!</v>
      </c>
      <c r="Y8" s="52" t="e">
        <f>IF(AND('Mapa final'!#REF!="Muy Alta",'Mapa final'!#REF!="Moderado"),CONCATENATE("R3C",'Mapa final'!#REF!),"")</f>
        <v>#REF!</v>
      </c>
      <c r="Z8" s="52" t="e">
        <f>IF(AND('Mapa final'!#REF!="Muy Alta",'Mapa final'!#REF!="Moderado"),CONCATENATE("R3C",'Mapa final'!#REF!),"")</f>
        <v>#REF!</v>
      </c>
      <c r="AA8" s="53" t="e">
        <f>IF(AND('Mapa final'!#REF!="Muy Alta",'Mapa final'!#REF!="Moderado"),CONCATENATE("R3C",'Mapa final'!#REF!),"")</f>
        <v>#REF!</v>
      </c>
      <c r="AB8" s="51" t="str">
        <f ca="1">IF(AND('Mapa final'!$Y$14="Muy Alta",'Mapa final'!$AA$14="Mayor"),CONCATENATE("R3C",'Mapa final'!$O$14),"")</f>
        <v/>
      </c>
      <c r="AC8" s="52" t="str">
        <f ca="1">IF(AND('Mapa final'!$Y$15="Muy Alta",'Mapa final'!$AA$15="Mayor"),CONCATENATE("R3C",'Mapa final'!$O$15),"")</f>
        <v/>
      </c>
      <c r="AD8" s="52" t="e">
        <f>IF(AND('Mapa final'!#REF!="Muy Alta",'Mapa final'!#REF!="Mayor"),CONCATENATE("R3C",'Mapa final'!#REF!),"")</f>
        <v>#REF!</v>
      </c>
      <c r="AE8" s="52" t="e">
        <f>IF(AND('Mapa final'!#REF!="Muy Alta",'Mapa final'!#REF!="Mayor"),CONCATENATE("R3C",'Mapa final'!#REF!),"")</f>
        <v>#REF!</v>
      </c>
      <c r="AF8" s="52" t="e">
        <f>IF(AND('Mapa final'!#REF!="Muy Alta",'Mapa final'!#REF!="Mayor"),CONCATENATE("R3C",'Mapa final'!#REF!),"")</f>
        <v>#REF!</v>
      </c>
      <c r="AG8" s="53" t="e">
        <f>IF(AND('Mapa final'!#REF!="Muy Alta",'Mapa final'!#REF!="Mayor"),CONCATENATE("R3C",'Mapa final'!#REF!),"")</f>
        <v>#REF!</v>
      </c>
      <c r="AH8" s="54" t="str">
        <f ca="1">IF(AND('Mapa final'!$Y$14="Muy Alta",'Mapa final'!$AA$14="Catastrófico"),CONCATENATE("R3C",'Mapa final'!$O$14),"")</f>
        <v/>
      </c>
      <c r="AI8" s="55" t="str">
        <f ca="1">IF(AND('Mapa final'!$Y$15="Muy Alta",'Mapa final'!$AA$15="Catastrófico"),CONCATENATE("R3C",'Mapa final'!$O$15),"")</f>
        <v/>
      </c>
      <c r="AJ8" s="55" t="e">
        <f>IF(AND('Mapa final'!#REF!="Muy Alta",'Mapa final'!#REF!="Catastrófico"),CONCATENATE("R3C",'Mapa final'!#REF!),"")</f>
        <v>#REF!</v>
      </c>
      <c r="AK8" s="55" t="e">
        <f>IF(AND('Mapa final'!#REF!="Muy Alta",'Mapa final'!#REF!="Catastrófico"),CONCATENATE("R3C",'Mapa final'!#REF!),"")</f>
        <v>#REF!</v>
      </c>
      <c r="AL8" s="55" t="e">
        <f>IF(AND('Mapa final'!#REF!="Muy Alta",'Mapa final'!#REF!="Catastrófico"),CONCATENATE("R3C",'Mapa final'!#REF!),"")</f>
        <v>#REF!</v>
      </c>
      <c r="AM8" s="56" t="e">
        <f>IF(AND('Mapa final'!#REF!="Muy Alta",'Mapa final'!#REF!="Catastrófico"),CONCATENATE("R3C",'Mapa final'!#REF!),"")</f>
        <v>#REF!</v>
      </c>
      <c r="AN8" s="82"/>
      <c r="AO8" s="380"/>
      <c r="AP8" s="381"/>
      <c r="AQ8" s="381"/>
      <c r="AR8" s="381"/>
      <c r="AS8" s="381"/>
      <c r="AT8" s="3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319"/>
      <c r="C9" s="319"/>
      <c r="D9" s="320"/>
      <c r="E9" s="360"/>
      <c r="F9" s="361"/>
      <c r="G9" s="361"/>
      <c r="H9" s="361"/>
      <c r="I9" s="362"/>
      <c r="J9" s="51" t="e">
        <f>IF(AND('Mapa final'!#REF!="Muy Alta",'Mapa final'!#REF!="Leve"),CONCATENATE("R4C",'Mapa final'!#REF!),"")</f>
        <v>#REF!</v>
      </c>
      <c r="K9" s="52" t="e">
        <f>IF(AND('Mapa final'!#REF!="Muy Alta",'Mapa final'!#REF!="Leve"),CONCATENATE("R4C",'Mapa final'!#REF!),"")</f>
        <v>#REF!</v>
      </c>
      <c r="L9" s="52" t="e">
        <f>IF(AND('Mapa final'!#REF!="Muy Alta",'Mapa final'!#REF!="Leve"),CONCATENATE("R4C",'Mapa final'!#REF!),"")</f>
        <v>#REF!</v>
      </c>
      <c r="M9" s="52" t="e">
        <f>IF(AND('Mapa final'!#REF!="Muy Alta",'Mapa final'!#REF!="Leve"),CONCATENATE("R4C",'Mapa final'!#REF!),"")</f>
        <v>#REF!</v>
      </c>
      <c r="N9" s="52" t="e">
        <f>IF(AND('Mapa final'!#REF!="Muy Alta",'Mapa final'!#REF!="Leve"),CONCATENATE("R4C",'Mapa final'!#REF!),"")</f>
        <v>#REF!</v>
      </c>
      <c r="O9" s="53" t="e">
        <f>IF(AND('Mapa final'!#REF!="Muy Alta",'Mapa final'!#REF!="Leve"),CONCATENATE("R4C",'Mapa final'!#REF!),"")</f>
        <v>#REF!</v>
      </c>
      <c r="P9" s="51" t="e">
        <f>IF(AND('Mapa final'!#REF!="Muy Alta",'Mapa final'!#REF!="Menor"),CONCATENATE("R4C",'Mapa final'!#REF!),"")</f>
        <v>#REF!</v>
      </c>
      <c r="Q9" s="52" t="e">
        <f>IF(AND('Mapa final'!#REF!="Muy Alta",'Mapa final'!#REF!="Menor"),CONCATENATE("R4C",'Mapa final'!#REF!),"")</f>
        <v>#REF!</v>
      </c>
      <c r="R9" s="52" t="e">
        <f>IF(AND('Mapa final'!#REF!="Muy Alta",'Mapa final'!#REF!="Menor"),CONCATENATE("R4C",'Mapa final'!#REF!),"")</f>
        <v>#REF!</v>
      </c>
      <c r="S9" s="52" t="e">
        <f>IF(AND('Mapa final'!#REF!="Muy Alta",'Mapa final'!#REF!="Menor"),CONCATENATE("R4C",'Mapa final'!#REF!),"")</f>
        <v>#REF!</v>
      </c>
      <c r="T9" s="52" t="e">
        <f>IF(AND('Mapa final'!#REF!="Muy Alta",'Mapa final'!#REF!="Menor"),CONCATENATE("R4C",'Mapa final'!#REF!),"")</f>
        <v>#REF!</v>
      </c>
      <c r="U9" s="53" t="e">
        <f>IF(AND('Mapa final'!#REF!="Muy Alta",'Mapa final'!#REF!="Menor"),CONCATENATE("R4C",'Mapa final'!#REF!),"")</f>
        <v>#REF!</v>
      </c>
      <c r="V9" s="51" t="e">
        <f>IF(AND('Mapa final'!#REF!="Muy Alta",'Mapa final'!#REF!="Moderado"),CONCATENATE("R4C",'Mapa final'!#REF!),"")</f>
        <v>#REF!</v>
      </c>
      <c r="W9" s="52" t="e">
        <f>IF(AND('Mapa final'!#REF!="Muy Alta",'Mapa final'!#REF!="Moderado"),CONCATENATE("R4C",'Mapa final'!#REF!),"")</f>
        <v>#REF!</v>
      </c>
      <c r="X9" s="52" t="e">
        <f>IF(AND('Mapa final'!#REF!="Muy Alta",'Mapa final'!#REF!="Moderado"),CONCATENATE("R4C",'Mapa final'!#REF!),"")</f>
        <v>#REF!</v>
      </c>
      <c r="Y9" s="52" t="e">
        <f>IF(AND('Mapa final'!#REF!="Muy Alta",'Mapa final'!#REF!="Moderado"),CONCATENATE("R4C",'Mapa final'!#REF!),"")</f>
        <v>#REF!</v>
      </c>
      <c r="Z9" s="52" t="e">
        <f>IF(AND('Mapa final'!#REF!="Muy Alta",'Mapa final'!#REF!="Moderado"),CONCATENATE("R4C",'Mapa final'!#REF!),"")</f>
        <v>#REF!</v>
      </c>
      <c r="AA9" s="53" t="e">
        <f>IF(AND('Mapa final'!#REF!="Muy Alta",'Mapa final'!#REF!="Moderado"),CONCATENATE("R4C",'Mapa final'!#REF!),"")</f>
        <v>#REF!</v>
      </c>
      <c r="AB9" s="51" t="e">
        <f>IF(AND('Mapa final'!#REF!="Muy Alta",'Mapa final'!#REF!="Mayor"),CONCATENATE("R4C",'Mapa final'!#REF!),"")</f>
        <v>#REF!</v>
      </c>
      <c r="AC9" s="52" t="e">
        <f>IF(AND('Mapa final'!#REF!="Muy Alta",'Mapa final'!#REF!="Mayor"),CONCATENATE("R4C",'Mapa final'!#REF!),"")</f>
        <v>#REF!</v>
      </c>
      <c r="AD9" s="52" t="e">
        <f>IF(AND('Mapa final'!#REF!="Muy Alta",'Mapa final'!#REF!="Mayor"),CONCATENATE("R4C",'Mapa final'!#REF!),"")</f>
        <v>#REF!</v>
      </c>
      <c r="AE9" s="52" t="e">
        <f>IF(AND('Mapa final'!#REF!="Muy Alta",'Mapa final'!#REF!="Mayor"),CONCATENATE("R4C",'Mapa final'!#REF!),"")</f>
        <v>#REF!</v>
      </c>
      <c r="AF9" s="52" t="e">
        <f>IF(AND('Mapa final'!#REF!="Muy Alta",'Mapa final'!#REF!="Mayor"),CONCATENATE("R4C",'Mapa final'!#REF!),"")</f>
        <v>#REF!</v>
      </c>
      <c r="AG9" s="53" t="e">
        <f>IF(AND('Mapa final'!#REF!="Muy Alta",'Mapa final'!#REF!="Mayor"),CONCATENATE("R4C",'Mapa final'!#REF!),"")</f>
        <v>#REF!</v>
      </c>
      <c r="AH9" s="54" t="e">
        <f>IF(AND('Mapa final'!#REF!="Muy Alta",'Mapa final'!#REF!="Catastrófico"),CONCATENATE("R4C",'Mapa final'!#REF!),"")</f>
        <v>#REF!</v>
      </c>
      <c r="AI9" s="55" t="e">
        <f>IF(AND('Mapa final'!#REF!="Muy Alta",'Mapa final'!#REF!="Catastrófico"),CONCATENATE("R4C",'Mapa final'!#REF!),"")</f>
        <v>#REF!</v>
      </c>
      <c r="AJ9" s="55" t="e">
        <f>IF(AND('Mapa final'!#REF!="Muy Alta",'Mapa final'!#REF!="Catastrófico"),CONCATENATE("R4C",'Mapa final'!#REF!),"")</f>
        <v>#REF!</v>
      </c>
      <c r="AK9" s="55" t="e">
        <f>IF(AND('Mapa final'!#REF!="Muy Alta",'Mapa final'!#REF!="Catastrófico"),CONCATENATE("R4C",'Mapa final'!#REF!),"")</f>
        <v>#REF!</v>
      </c>
      <c r="AL9" s="55" t="e">
        <f>IF(AND('Mapa final'!#REF!="Muy Alta",'Mapa final'!#REF!="Catastrófico"),CONCATENATE("R4C",'Mapa final'!#REF!),"")</f>
        <v>#REF!</v>
      </c>
      <c r="AM9" s="56" t="e">
        <f>IF(AND('Mapa final'!#REF!="Muy Alta",'Mapa final'!#REF!="Catastrófico"),CONCATENATE("R4C",'Mapa final'!#REF!),"")</f>
        <v>#REF!</v>
      </c>
      <c r="AN9" s="82"/>
      <c r="AO9" s="380"/>
      <c r="AP9" s="381"/>
      <c r="AQ9" s="381"/>
      <c r="AR9" s="381"/>
      <c r="AS9" s="381"/>
      <c r="AT9" s="3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319"/>
      <c r="C10" s="319"/>
      <c r="D10" s="320"/>
      <c r="E10" s="360"/>
      <c r="F10" s="361"/>
      <c r="G10" s="361"/>
      <c r="H10" s="361"/>
      <c r="I10" s="362"/>
      <c r="J10" s="51" t="e">
        <f>IF(AND('Mapa final'!#REF!="Muy Alta",'Mapa final'!#REF!="Leve"),CONCATENATE("R5C",'Mapa final'!#REF!),"")</f>
        <v>#REF!</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e">
        <f>IF(AND('Mapa final'!#REF!="Muy Alta",'Mapa final'!#REF!="Leve"),CONCATENATE("R5C",'Mapa final'!#REF!),"")</f>
        <v>#REF!</v>
      </c>
      <c r="O10" s="53" t="e">
        <f>IF(AND('Mapa final'!#REF!="Muy Alta",'Mapa final'!#REF!="Leve"),CONCATENATE("R5C",'Mapa final'!#REF!),"")</f>
        <v>#REF!</v>
      </c>
      <c r="P10" s="51" t="e">
        <f>IF(AND('Mapa final'!#REF!="Muy Alta",'Mapa final'!#REF!="Menor"),CONCATENATE("R5C",'Mapa final'!#REF!),"")</f>
        <v>#REF!</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e">
        <f>IF(AND('Mapa final'!#REF!="Muy Alta",'Mapa final'!#REF!="Menor"),CONCATENATE("R5C",'Mapa final'!#REF!),"")</f>
        <v>#REF!</v>
      </c>
      <c r="U10" s="53" t="e">
        <f>IF(AND('Mapa final'!#REF!="Muy Alta",'Mapa final'!#REF!="Menor"),CONCATENATE("R5C",'Mapa final'!#REF!),"")</f>
        <v>#REF!</v>
      </c>
      <c r="V10" s="51" t="e">
        <f>IF(AND('Mapa final'!#REF!="Muy Alta",'Mapa final'!#REF!="Moderado"),CONCATENATE("R5C",'Mapa final'!#REF!),"")</f>
        <v>#REF!</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e">
        <f>IF(AND('Mapa final'!#REF!="Muy Alta",'Mapa final'!#REF!="Moderado"),CONCATENATE("R5C",'Mapa final'!#REF!),"")</f>
        <v>#REF!</v>
      </c>
      <c r="AA10" s="53" t="e">
        <f>IF(AND('Mapa final'!#REF!="Muy Alta",'Mapa final'!#REF!="Moderado"),CONCATENATE("R5C",'Mapa final'!#REF!),"")</f>
        <v>#REF!</v>
      </c>
      <c r="AB10" s="51" t="e">
        <f>IF(AND('Mapa final'!#REF!="Muy Alta",'Mapa final'!#REF!="Mayor"),CONCATENATE("R5C",'Mapa final'!#REF!),"")</f>
        <v>#REF!</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e">
        <f>IF(AND('Mapa final'!#REF!="Muy Alta",'Mapa final'!#REF!="Mayor"),CONCATENATE("R5C",'Mapa final'!#REF!),"")</f>
        <v>#REF!</v>
      </c>
      <c r="AG10" s="53" t="e">
        <f>IF(AND('Mapa final'!#REF!="Muy Alta",'Mapa final'!#REF!="Mayor"),CONCATENATE("R5C",'Mapa final'!#REF!),"")</f>
        <v>#REF!</v>
      </c>
      <c r="AH10" s="54" t="e">
        <f>IF(AND('Mapa final'!#REF!="Muy Alta",'Mapa final'!#REF!="Catastrófico"),CONCATENATE("R5C",'Mapa final'!#REF!),"")</f>
        <v>#REF!</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e">
        <f>IF(AND('Mapa final'!#REF!="Muy Alta",'Mapa final'!#REF!="Catastrófico"),CONCATENATE("R5C",'Mapa final'!#REF!),"")</f>
        <v>#REF!</v>
      </c>
      <c r="AM10" s="56" t="e">
        <f>IF(AND('Mapa final'!#REF!="Muy Alta",'Mapa final'!#REF!="Catastrófico"),CONCATENATE("R5C",'Mapa final'!#REF!),"")</f>
        <v>#REF!</v>
      </c>
      <c r="AN10" s="82"/>
      <c r="AO10" s="380"/>
      <c r="AP10" s="381"/>
      <c r="AQ10" s="381"/>
      <c r="AR10" s="381"/>
      <c r="AS10" s="381"/>
      <c r="AT10" s="3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319"/>
      <c r="C11" s="319"/>
      <c r="D11" s="320"/>
      <c r="E11" s="360"/>
      <c r="F11" s="361"/>
      <c r="G11" s="361"/>
      <c r="H11" s="361"/>
      <c r="I11" s="362"/>
      <c r="J11" s="51" t="str">
        <f ca="1">IF(AND('Mapa final'!$Y$16="Muy Alta",'Mapa final'!$AA$16="Leve"),CONCATENATE("R6C",'Mapa final'!$O$16),"")</f>
        <v/>
      </c>
      <c r="K11" s="52" t="str">
        <f ca="1">IF(AND('Mapa final'!$Y$17="Muy Alta",'Mapa final'!$AA$17="Leve"),CONCATENATE("R6C",'Mapa final'!$O$17),"")</f>
        <v/>
      </c>
      <c r="L11" s="52" t="str">
        <f ca="1">IF(AND('Mapa final'!$Y$18="Muy Alta",'Mapa final'!$AA$18="Leve"),CONCATENATE("R6C",'Mapa final'!$O$18),"")</f>
        <v/>
      </c>
      <c r="M11" s="52" t="str">
        <f ca="1">IF(AND('Mapa final'!$Y$19="Muy Alta",'Mapa final'!$AA$19="Leve"),CONCATENATE("R6C",'Mapa final'!$O$19),"")</f>
        <v/>
      </c>
      <c r="N11" s="52" t="str">
        <f ca="1">IF(AND('Mapa final'!$Y$20="Muy Alta",'Mapa final'!$AA$20="Leve"),CONCATENATE("R6C",'Mapa final'!$O$20),"")</f>
        <v/>
      </c>
      <c r="O11" s="53" t="e">
        <f>IF(AND('Mapa final'!#REF!="Muy Alta",'Mapa final'!#REF!="Leve"),CONCATENATE("R6C",'Mapa final'!#REF!),"")</f>
        <v>#REF!</v>
      </c>
      <c r="P11" s="51" t="str">
        <f ca="1">IF(AND('Mapa final'!$Y$16="Muy Alta",'Mapa final'!$AA$16="Menor"),CONCATENATE("R6C",'Mapa final'!$O$16),"")</f>
        <v/>
      </c>
      <c r="Q11" s="52" t="str">
        <f ca="1">IF(AND('Mapa final'!$Y$17="Muy Alta",'Mapa final'!$AA$17="Menor"),CONCATENATE("R6C",'Mapa final'!$O$17),"")</f>
        <v/>
      </c>
      <c r="R11" s="52" t="str">
        <f ca="1">IF(AND('Mapa final'!$Y$18="Muy Alta",'Mapa final'!$AA$18="Menor"),CONCATENATE("R6C",'Mapa final'!$O$18),"")</f>
        <v/>
      </c>
      <c r="S11" s="52" t="str">
        <f ca="1">IF(AND('Mapa final'!$Y$19="Muy Alta",'Mapa final'!$AA$19="Menor"),CONCATENATE("R6C",'Mapa final'!$O$19),"")</f>
        <v/>
      </c>
      <c r="T11" s="52" t="str">
        <f ca="1">IF(AND('Mapa final'!$Y$20="Muy Alta",'Mapa final'!$AA$20="Menor"),CONCATENATE("R6C",'Mapa final'!$O$20),"")</f>
        <v/>
      </c>
      <c r="U11" s="53" t="e">
        <f>IF(AND('Mapa final'!#REF!="Muy Alta",'Mapa final'!#REF!="Menor"),CONCATENATE("R6C",'Mapa final'!#REF!),"")</f>
        <v>#REF!</v>
      </c>
      <c r="V11" s="51" t="str">
        <f ca="1">IF(AND('Mapa final'!$Y$16="Muy Alta",'Mapa final'!$AA$16="Moderado"),CONCATENATE("R6C",'Mapa final'!$O$16),"")</f>
        <v/>
      </c>
      <c r="W11" s="52" t="str">
        <f ca="1">IF(AND('Mapa final'!$Y$17="Muy Alta",'Mapa final'!$AA$17="Moderado"),CONCATENATE("R6C",'Mapa final'!$O$17),"")</f>
        <v/>
      </c>
      <c r="X11" s="52" t="str">
        <f ca="1">IF(AND('Mapa final'!$Y$18="Muy Alta",'Mapa final'!$AA$18="Moderado"),CONCATENATE("R6C",'Mapa final'!$O$18),"")</f>
        <v/>
      </c>
      <c r="Y11" s="52" t="str">
        <f ca="1">IF(AND('Mapa final'!$Y$19="Muy Alta",'Mapa final'!$AA$19="Moderado"),CONCATENATE("R6C",'Mapa final'!$O$19),"")</f>
        <v/>
      </c>
      <c r="Z11" s="52" t="str">
        <f ca="1">IF(AND('Mapa final'!$Y$20="Muy Alta",'Mapa final'!$AA$20="Moderado"),CONCATENATE("R6C",'Mapa final'!$O$20),"")</f>
        <v/>
      </c>
      <c r="AA11" s="53" t="e">
        <f>IF(AND('Mapa final'!#REF!="Muy Alta",'Mapa final'!#REF!="Moderado"),CONCATENATE("R6C",'Mapa final'!#REF!),"")</f>
        <v>#REF!</v>
      </c>
      <c r="AB11" s="51" t="str">
        <f ca="1">IF(AND('Mapa final'!$Y$16="Muy Alta",'Mapa final'!$AA$16="Mayor"),CONCATENATE("R6C",'Mapa final'!$O$16),"")</f>
        <v/>
      </c>
      <c r="AC11" s="52" t="str">
        <f ca="1">IF(AND('Mapa final'!$Y$17="Muy Alta",'Mapa final'!$AA$17="Mayor"),CONCATENATE("R6C",'Mapa final'!$O$17),"")</f>
        <v/>
      </c>
      <c r="AD11" s="52" t="str">
        <f ca="1">IF(AND('Mapa final'!$Y$18="Muy Alta",'Mapa final'!$AA$18="Mayor"),CONCATENATE("R6C",'Mapa final'!$O$18),"")</f>
        <v/>
      </c>
      <c r="AE11" s="52" t="str">
        <f ca="1">IF(AND('Mapa final'!$Y$19="Muy Alta",'Mapa final'!$AA$19="Mayor"),CONCATENATE("R6C",'Mapa final'!$O$19),"")</f>
        <v/>
      </c>
      <c r="AF11" s="52" t="str">
        <f ca="1">IF(AND('Mapa final'!$Y$20="Muy Alta",'Mapa final'!$AA$20="Mayor"),CONCATENATE("R6C",'Mapa final'!$O$20),"")</f>
        <v/>
      </c>
      <c r="AG11" s="53" t="e">
        <f>IF(AND('Mapa final'!#REF!="Muy Alta",'Mapa final'!#REF!="Mayor"),CONCATENATE("R6C",'Mapa final'!#REF!),"")</f>
        <v>#REF!</v>
      </c>
      <c r="AH11" s="54" t="str">
        <f ca="1">IF(AND('Mapa final'!$Y$16="Muy Alta",'Mapa final'!$AA$16="Catastrófico"),CONCATENATE("R6C",'Mapa final'!$O$16),"")</f>
        <v/>
      </c>
      <c r="AI11" s="55" t="str">
        <f ca="1">IF(AND('Mapa final'!$Y$17="Muy Alta",'Mapa final'!$AA$17="Catastrófico"),CONCATENATE("R6C",'Mapa final'!$O$17),"")</f>
        <v/>
      </c>
      <c r="AJ11" s="55" t="str">
        <f ca="1">IF(AND('Mapa final'!$Y$18="Muy Alta",'Mapa final'!$AA$18="Catastrófico"),CONCATENATE("R6C",'Mapa final'!$O$18),"")</f>
        <v/>
      </c>
      <c r="AK11" s="55" t="str">
        <f ca="1">IF(AND('Mapa final'!$Y$19="Muy Alta",'Mapa final'!$AA$19="Catastrófico"),CONCATENATE("R6C",'Mapa final'!$O$19),"")</f>
        <v/>
      </c>
      <c r="AL11" s="55" t="str">
        <f ca="1">IF(AND('Mapa final'!$Y$20="Muy Alta",'Mapa final'!$AA$20="Catastrófico"),CONCATENATE("R6C",'Mapa final'!$O$20),"")</f>
        <v/>
      </c>
      <c r="AM11" s="56" t="e">
        <f>IF(AND('Mapa final'!#REF!="Muy Alta",'Mapa final'!#REF!="Catastrófico"),CONCATENATE("R6C",'Mapa final'!#REF!),"")</f>
        <v>#REF!</v>
      </c>
      <c r="AN11" s="82"/>
      <c r="AO11" s="380"/>
      <c r="AP11" s="381"/>
      <c r="AQ11" s="381"/>
      <c r="AR11" s="381"/>
      <c r="AS11" s="381"/>
      <c r="AT11" s="3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319"/>
      <c r="C12" s="319"/>
      <c r="D12" s="320"/>
      <c r="E12" s="360"/>
      <c r="F12" s="361"/>
      <c r="G12" s="361"/>
      <c r="H12" s="361"/>
      <c r="I12" s="362"/>
      <c r="J12" s="51" t="e">
        <f>IF(AND('Mapa final'!#REF!="Muy Alta",'Mapa final'!#REF!="Leve"),CONCATENATE("R7C",'Mapa final'!#REF!),"")</f>
        <v>#REF!</v>
      </c>
      <c r="K12" s="52" t="e">
        <f>IF(AND('Mapa final'!#REF!="Muy Alta",'Mapa final'!#REF!="Leve"),CONCATENATE("R7C",'Mapa final'!#REF!),"")</f>
        <v>#REF!</v>
      </c>
      <c r="L12" s="52" t="e">
        <f>IF(AND('Mapa final'!#REF!="Muy Alta",'Mapa final'!#REF!="Leve"),CONCATENATE("R7C",'Mapa final'!#REF!),"")</f>
        <v>#REF!</v>
      </c>
      <c r="M12" s="52" t="e">
        <f>IF(AND('Mapa final'!#REF!="Muy Alta",'Mapa final'!#REF!="Leve"),CONCATENATE("R7C",'Mapa final'!#REF!),"")</f>
        <v>#REF!</v>
      </c>
      <c r="N12" s="52" t="e">
        <f>IF(AND('Mapa final'!#REF!="Muy Alta",'Mapa final'!#REF!="Leve"),CONCATENATE("R7C",'Mapa final'!#REF!),"")</f>
        <v>#REF!</v>
      </c>
      <c r="O12" s="53" t="e">
        <f>IF(AND('Mapa final'!#REF!="Muy Alta",'Mapa final'!#REF!="Leve"),CONCATENATE("R7C",'Mapa final'!#REF!),"")</f>
        <v>#REF!</v>
      </c>
      <c r="P12" s="51" t="e">
        <f>IF(AND('Mapa final'!#REF!="Muy Alta",'Mapa final'!#REF!="Menor"),CONCATENATE("R7C",'Mapa final'!#REF!),"")</f>
        <v>#REF!</v>
      </c>
      <c r="Q12" s="52" t="e">
        <f>IF(AND('Mapa final'!#REF!="Muy Alta",'Mapa final'!#REF!="Menor"),CONCATENATE("R7C",'Mapa final'!#REF!),"")</f>
        <v>#REF!</v>
      </c>
      <c r="R12" s="52" t="e">
        <f>IF(AND('Mapa final'!#REF!="Muy Alta",'Mapa final'!#REF!="Menor"),CONCATENATE("R7C",'Mapa final'!#REF!),"")</f>
        <v>#REF!</v>
      </c>
      <c r="S12" s="52" t="e">
        <f>IF(AND('Mapa final'!#REF!="Muy Alta",'Mapa final'!#REF!="Menor"),CONCATENATE("R7C",'Mapa final'!#REF!),"")</f>
        <v>#REF!</v>
      </c>
      <c r="T12" s="52" t="e">
        <f>IF(AND('Mapa final'!#REF!="Muy Alta",'Mapa final'!#REF!="Menor"),CONCATENATE("R7C",'Mapa final'!#REF!),"")</f>
        <v>#REF!</v>
      </c>
      <c r="U12" s="53" t="e">
        <f>IF(AND('Mapa final'!#REF!="Muy Alta",'Mapa final'!#REF!="Menor"),CONCATENATE("R7C",'Mapa final'!#REF!),"")</f>
        <v>#REF!</v>
      </c>
      <c r="V12" s="51" t="e">
        <f>IF(AND('Mapa final'!#REF!="Muy Alta",'Mapa final'!#REF!="Moderado"),CONCATENATE("R7C",'Mapa final'!#REF!),"")</f>
        <v>#REF!</v>
      </c>
      <c r="W12" s="52" t="e">
        <f>IF(AND('Mapa final'!#REF!="Muy Alta",'Mapa final'!#REF!="Moderado"),CONCATENATE("R7C",'Mapa final'!#REF!),"")</f>
        <v>#REF!</v>
      </c>
      <c r="X12" s="52" t="e">
        <f>IF(AND('Mapa final'!#REF!="Muy Alta",'Mapa final'!#REF!="Moderado"),CONCATENATE("R7C",'Mapa final'!#REF!),"")</f>
        <v>#REF!</v>
      </c>
      <c r="Y12" s="52" t="e">
        <f>IF(AND('Mapa final'!#REF!="Muy Alta",'Mapa final'!#REF!="Moderado"),CONCATENATE("R7C",'Mapa final'!#REF!),"")</f>
        <v>#REF!</v>
      </c>
      <c r="Z12" s="52" t="e">
        <f>IF(AND('Mapa final'!#REF!="Muy Alta",'Mapa final'!#REF!="Moderado"),CONCATENATE("R7C",'Mapa final'!#REF!),"")</f>
        <v>#REF!</v>
      </c>
      <c r="AA12" s="53" t="e">
        <f>IF(AND('Mapa final'!#REF!="Muy Alta",'Mapa final'!#REF!="Moderado"),CONCATENATE("R7C",'Mapa final'!#REF!),"")</f>
        <v>#REF!</v>
      </c>
      <c r="AB12" s="51" t="e">
        <f>IF(AND('Mapa final'!#REF!="Muy Alta",'Mapa final'!#REF!="Mayor"),CONCATENATE("R7C",'Mapa final'!#REF!),"")</f>
        <v>#REF!</v>
      </c>
      <c r="AC12" s="52" t="e">
        <f>IF(AND('Mapa final'!#REF!="Muy Alta",'Mapa final'!#REF!="Mayor"),CONCATENATE("R7C",'Mapa final'!#REF!),"")</f>
        <v>#REF!</v>
      </c>
      <c r="AD12" s="52" t="e">
        <f>IF(AND('Mapa final'!#REF!="Muy Alta",'Mapa final'!#REF!="Mayor"),CONCATENATE("R7C",'Mapa final'!#REF!),"")</f>
        <v>#REF!</v>
      </c>
      <c r="AE12" s="52" t="e">
        <f>IF(AND('Mapa final'!#REF!="Muy Alta",'Mapa final'!#REF!="Mayor"),CONCATENATE("R7C",'Mapa final'!#REF!),"")</f>
        <v>#REF!</v>
      </c>
      <c r="AF12" s="52" t="e">
        <f>IF(AND('Mapa final'!#REF!="Muy Alta",'Mapa final'!#REF!="Mayor"),CONCATENATE("R7C",'Mapa final'!#REF!),"")</f>
        <v>#REF!</v>
      </c>
      <c r="AG12" s="53" t="e">
        <f>IF(AND('Mapa final'!#REF!="Muy Alta",'Mapa final'!#REF!="Mayor"),CONCATENATE("R7C",'Mapa final'!#REF!),"")</f>
        <v>#REF!</v>
      </c>
      <c r="AH12" s="54" t="e">
        <f>IF(AND('Mapa final'!#REF!="Muy Alta",'Mapa final'!#REF!="Catastrófico"),CONCATENATE("R7C",'Mapa final'!#REF!),"")</f>
        <v>#REF!</v>
      </c>
      <c r="AI12" s="55" t="e">
        <f>IF(AND('Mapa final'!#REF!="Muy Alta",'Mapa final'!#REF!="Catastrófico"),CONCATENATE("R7C",'Mapa final'!#REF!),"")</f>
        <v>#REF!</v>
      </c>
      <c r="AJ12" s="55" t="e">
        <f>IF(AND('Mapa final'!#REF!="Muy Alta",'Mapa final'!#REF!="Catastrófico"),CONCATENATE("R7C",'Mapa final'!#REF!),"")</f>
        <v>#REF!</v>
      </c>
      <c r="AK12" s="55" t="e">
        <f>IF(AND('Mapa final'!#REF!="Muy Alta",'Mapa final'!#REF!="Catastrófico"),CONCATENATE("R7C",'Mapa final'!#REF!),"")</f>
        <v>#REF!</v>
      </c>
      <c r="AL12" s="55" t="e">
        <f>IF(AND('Mapa final'!#REF!="Muy Alta",'Mapa final'!#REF!="Catastrófico"),CONCATENATE("R7C",'Mapa final'!#REF!),"")</f>
        <v>#REF!</v>
      </c>
      <c r="AM12" s="56" t="e">
        <f>IF(AND('Mapa final'!#REF!="Muy Alta",'Mapa final'!#REF!="Catastrófico"),CONCATENATE("R7C",'Mapa final'!#REF!),"")</f>
        <v>#REF!</v>
      </c>
      <c r="AN12" s="82"/>
      <c r="AO12" s="380"/>
      <c r="AP12" s="381"/>
      <c r="AQ12" s="381"/>
      <c r="AR12" s="381"/>
      <c r="AS12" s="381"/>
      <c r="AT12" s="3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319"/>
      <c r="C13" s="319"/>
      <c r="D13" s="320"/>
      <c r="E13" s="360"/>
      <c r="F13" s="361"/>
      <c r="G13" s="361"/>
      <c r="H13" s="361"/>
      <c r="I13" s="362"/>
      <c r="J13" s="51" t="e">
        <f>IF(AND('Mapa final'!#REF!="Muy Alta",'Mapa final'!#REF!="Leve"),CONCATENATE("R8C",'Mapa final'!#REF!),"")</f>
        <v>#REF!</v>
      </c>
      <c r="K13" s="52" t="e">
        <f>IF(AND('Mapa final'!#REF!="Muy Alta",'Mapa final'!#REF!="Leve"),CONCATENATE("R8C",'Mapa final'!#REF!),"")</f>
        <v>#REF!</v>
      </c>
      <c r="L13" s="52" t="e">
        <f>IF(AND('Mapa final'!#REF!="Muy Alta",'Mapa final'!#REF!="Leve"),CONCATENATE("R8C",'Mapa final'!#REF!),"")</f>
        <v>#REF!</v>
      </c>
      <c r="M13" s="52" t="e">
        <f>IF(AND('Mapa final'!#REF!="Muy Alta",'Mapa final'!#REF!="Leve"),CONCATENATE("R8C",'Mapa final'!#REF!),"")</f>
        <v>#REF!</v>
      </c>
      <c r="N13" s="52" t="e">
        <f>IF(AND('Mapa final'!#REF!="Muy Alta",'Mapa final'!#REF!="Leve"),CONCATENATE("R8C",'Mapa final'!#REF!),"")</f>
        <v>#REF!</v>
      </c>
      <c r="O13" s="53" t="e">
        <f>IF(AND('Mapa final'!#REF!="Muy Alta",'Mapa final'!#REF!="Leve"),CONCATENATE("R8C",'Mapa final'!#REF!),"")</f>
        <v>#REF!</v>
      </c>
      <c r="P13" s="51" t="e">
        <f>IF(AND('Mapa final'!#REF!="Muy Alta",'Mapa final'!#REF!="Menor"),CONCATENATE("R8C",'Mapa final'!#REF!),"")</f>
        <v>#REF!</v>
      </c>
      <c r="Q13" s="52" t="e">
        <f>IF(AND('Mapa final'!#REF!="Muy Alta",'Mapa final'!#REF!="Menor"),CONCATENATE("R8C",'Mapa final'!#REF!),"")</f>
        <v>#REF!</v>
      </c>
      <c r="R13" s="52" t="e">
        <f>IF(AND('Mapa final'!#REF!="Muy Alta",'Mapa final'!#REF!="Menor"),CONCATENATE("R8C",'Mapa final'!#REF!),"")</f>
        <v>#REF!</v>
      </c>
      <c r="S13" s="52" t="e">
        <f>IF(AND('Mapa final'!#REF!="Muy Alta",'Mapa final'!#REF!="Menor"),CONCATENATE("R8C",'Mapa final'!#REF!),"")</f>
        <v>#REF!</v>
      </c>
      <c r="T13" s="52" t="e">
        <f>IF(AND('Mapa final'!#REF!="Muy Alta",'Mapa final'!#REF!="Menor"),CONCATENATE("R8C",'Mapa final'!#REF!),"")</f>
        <v>#REF!</v>
      </c>
      <c r="U13" s="53" t="e">
        <f>IF(AND('Mapa final'!#REF!="Muy Alta",'Mapa final'!#REF!="Menor"),CONCATENATE("R8C",'Mapa final'!#REF!),"")</f>
        <v>#REF!</v>
      </c>
      <c r="V13" s="51" t="e">
        <f>IF(AND('Mapa final'!#REF!="Muy Alta",'Mapa final'!#REF!="Moderado"),CONCATENATE("R8C",'Mapa final'!#REF!),"")</f>
        <v>#REF!</v>
      </c>
      <c r="W13" s="52" t="e">
        <f>IF(AND('Mapa final'!#REF!="Muy Alta",'Mapa final'!#REF!="Moderado"),CONCATENATE("R8C",'Mapa final'!#REF!),"")</f>
        <v>#REF!</v>
      </c>
      <c r="X13" s="52" t="e">
        <f>IF(AND('Mapa final'!#REF!="Muy Alta",'Mapa final'!#REF!="Moderado"),CONCATENATE("R8C",'Mapa final'!#REF!),"")</f>
        <v>#REF!</v>
      </c>
      <c r="Y13" s="52" t="e">
        <f>IF(AND('Mapa final'!#REF!="Muy Alta",'Mapa final'!#REF!="Moderado"),CONCATENATE("R8C",'Mapa final'!#REF!),"")</f>
        <v>#REF!</v>
      </c>
      <c r="Z13" s="52" t="e">
        <f>IF(AND('Mapa final'!#REF!="Muy Alta",'Mapa final'!#REF!="Moderado"),CONCATENATE("R8C",'Mapa final'!#REF!),"")</f>
        <v>#REF!</v>
      </c>
      <c r="AA13" s="53" t="e">
        <f>IF(AND('Mapa final'!#REF!="Muy Alta",'Mapa final'!#REF!="Moderado"),CONCATENATE("R8C",'Mapa final'!#REF!),"")</f>
        <v>#REF!</v>
      </c>
      <c r="AB13" s="51" t="e">
        <f>IF(AND('Mapa final'!#REF!="Muy Alta",'Mapa final'!#REF!="Mayor"),CONCATENATE("R8C",'Mapa final'!#REF!),"")</f>
        <v>#REF!</v>
      </c>
      <c r="AC13" s="52" t="e">
        <f>IF(AND('Mapa final'!#REF!="Muy Alta",'Mapa final'!#REF!="Mayor"),CONCATENATE("R8C",'Mapa final'!#REF!),"")</f>
        <v>#REF!</v>
      </c>
      <c r="AD13" s="52" t="e">
        <f>IF(AND('Mapa final'!#REF!="Muy Alta",'Mapa final'!#REF!="Mayor"),CONCATENATE("R8C",'Mapa final'!#REF!),"")</f>
        <v>#REF!</v>
      </c>
      <c r="AE13" s="52" t="e">
        <f>IF(AND('Mapa final'!#REF!="Muy Alta",'Mapa final'!#REF!="Mayor"),CONCATENATE("R8C",'Mapa final'!#REF!),"")</f>
        <v>#REF!</v>
      </c>
      <c r="AF13" s="52" t="e">
        <f>IF(AND('Mapa final'!#REF!="Muy Alta",'Mapa final'!#REF!="Mayor"),CONCATENATE("R8C",'Mapa final'!#REF!),"")</f>
        <v>#REF!</v>
      </c>
      <c r="AG13" s="53" t="e">
        <f>IF(AND('Mapa final'!#REF!="Muy Alta",'Mapa final'!#REF!="Mayor"),CONCATENATE("R8C",'Mapa final'!#REF!),"")</f>
        <v>#REF!</v>
      </c>
      <c r="AH13" s="54" t="e">
        <f>IF(AND('Mapa final'!#REF!="Muy Alta",'Mapa final'!#REF!="Catastrófico"),CONCATENATE("R8C",'Mapa final'!#REF!),"")</f>
        <v>#REF!</v>
      </c>
      <c r="AI13" s="55" t="e">
        <f>IF(AND('Mapa final'!#REF!="Muy Alta",'Mapa final'!#REF!="Catastrófico"),CONCATENATE("R8C",'Mapa final'!#REF!),"")</f>
        <v>#REF!</v>
      </c>
      <c r="AJ13" s="55" t="e">
        <f>IF(AND('Mapa final'!#REF!="Muy Alta",'Mapa final'!#REF!="Catastrófico"),CONCATENATE("R8C",'Mapa final'!#REF!),"")</f>
        <v>#REF!</v>
      </c>
      <c r="AK13" s="55" t="e">
        <f>IF(AND('Mapa final'!#REF!="Muy Alta",'Mapa final'!#REF!="Catastrófico"),CONCATENATE("R8C",'Mapa final'!#REF!),"")</f>
        <v>#REF!</v>
      </c>
      <c r="AL13" s="55" t="e">
        <f>IF(AND('Mapa final'!#REF!="Muy Alta",'Mapa final'!#REF!="Catastrófico"),CONCATENATE("R8C",'Mapa final'!#REF!),"")</f>
        <v>#REF!</v>
      </c>
      <c r="AM13" s="56" t="e">
        <f>IF(AND('Mapa final'!#REF!="Muy Alta",'Mapa final'!#REF!="Catastrófico"),CONCATENATE("R8C",'Mapa final'!#REF!),"")</f>
        <v>#REF!</v>
      </c>
      <c r="AN13" s="82"/>
      <c r="AO13" s="380"/>
      <c r="AP13" s="381"/>
      <c r="AQ13" s="381"/>
      <c r="AR13" s="381"/>
      <c r="AS13" s="381"/>
      <c r="AT13" s="3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319"/>
      <c r="C14" s="319"/>
      <c r="D14" s="320"/>
      <c r="E14" s="360"/>
      <c r="F14" s="361"/>
      <c r="G14" s="361"/>
      <c r="H14" s="361"/>
      <c r="I14" s="362"/>
      <c r="J14" s="51" t="e">
        <f>IF(AND('Mapa final'!#REF!="Muy Alta",'Mapa final'!#REF!="Leve"),CONCATENATE("R9C",'Mapa final'!#REF!),"")</f>
        <v>#REF!</v>
      </c>
      <c r="K14" s="52" t="e">
        <f>IF(AND('Mapa final'!#REF!="Muy Alta",'Mapa final'!#REF!="Leve"),CONCATENATE("R9C",'Mapa final'!#REF!),"")</f>
        <v>#REF!</v>
      </c>
      <c r="L14" s="52" t="e">
        <f>IF(AND('Mapa final'!#REF!="Muy Alta",'Mapa final'!#REF!="Leve"),CONCATENATE("R9C",'Mapa final'!#REF!),"")</f>
        <v>#REF!</v>
      </c>
      <c r="M14" s="52" t="e">
        <f>IF(AND('Mapa final'!#REF!="Muy Alta",'Mapa final'!#REF!="Leve"),CONCATENATE("R9C",'Mapa final'!#REF!),"")</f>
        <v>#REF!</v>
      </c>
      <c r="N14" s="52" t="e">
        <f>IF(AND('Mapa final'!#REF!="Muy Alta",'Mapa final'!#REF!="Leve"),CONCATENATE("R9C",'Mapa final'!#REF!),"")</f>
        <v>#REF!</v>
      </c>
      <c r="O14" s="53" t="e">
        <f>IF(AND('Mapa final'!#REF!="Muy Alta",'Mapa final'!#REF!="Leve"),CONCATENATE("R9C",'Mapa final'!#REF!),"")</f>
        <v>#REF!</v>
      </c>
      <c r="P14" s="51" t="e">
        <f>IF(AND('Mapa final'!#REF!="Muy Alta",'Mapa final'!#REF!="Menor"),CONCATENATE("R9C",'Mapa final'!#REF!),"")</f>
        <v>#REF!</v>
      </c>
      <c r="Q14" s="52" t="e">
        <f>IF(AND('Mapa final'!#REF!="Muy Alta",'Mapa final'!#REF!="Menor"),CONCATENATE("R9C",'Mapa final'!#REF!),"")</f>
        <v>#REF!</v>
      </c>
      <c r="R14" s="52" t="e">
        <f>IF(AND('Mapa final'!#REF!="Muy Alta",'Mapa final'!#REF!="Menor"),CONCATENATE("R9C",'Mapa final'!#REF!),"")</f>
        <v>#REF!</v>
      </c>
      <c r="S14" s="52" t="e">
        <f>IF(AND('Mapa final'!#REF!="Muy Alta",'Mapa final'!#REF!="Menor"),CONCATENATE("R9C",'Mapa final'!#REF!),"")</f>
        <v>#REF!</v>
      </c>
      <c r="T14" s="52" t="e">
        <f>IF(AND('Mapa final'!#REF!="Muy Alta",'Mapa final'!#REF!="Menor"),CONCATENATE("R9C",'Mapa final'!#REF!),"")</f>
        <v>#REF!</v>
      </c>
      <c r="U14" s="53" t="e">
        <f>IF(AND('Mapa final'!#REF!="Muy Alta",'Mapa final'!#REF!="Menor"),CONCATENATE("R9C",'Mapa final'!#REF!),"")</f>
        <v>#REF!</v>
      </c>
      <c r="V14" s="51" t="e">
        <f>IF(AND('Mapa final'!#REF!="Muy Alta",'Mapa final'!#REF!="Moderado"),CONCATENATE("R9C",'Mapa final'!#REF!),"")</f>
        <v>#REF!</v>
      </c>
      <c r="W14" s="52" t="e">
        <f>IF(AND('Mapa final'!#REF!="Muy Alta",'Mapa final'!#REF!="Moderado"),CONCATENATE("R9C",'Mapa final'!#REF!),"")</f>
        <v>#REF!</v>
      </c>
      <c r="X14" s="52" t="e">
        <f>IF(AND('Mapa final'!#REF!="Muy Alta",'Mapa final'!#REF!="Moderado"),CONCATENATE("R9C",'Mapa final'!#REF!),"")</f>
        <v>#REF!</v>
      </c>
      <c r="Y14" s="52" t="e">
        <f>IF(AND('Mapa final'!#REF!="Muy Alta",'Mapa final'!#REF!="Moderado"),CONCATENATE("R9C",'Mapa final'!#REF!),"")</f>
        <v>#REF!</v>
      </c>
      <c r="Z14" s="52" t="e">
        <f>IF(AND('Mapa final'!#REF!="Muy Alta",'Mapa final'!#REF!="Moderado"),CONCATENATE("R9C",'Mapa final'!#REF!),"")</f>
        <v>#REF!</v>
      </c>
      <c r="AA14" s="53" t="e">
        <f>IF(AND('Mapa final'!#REF!="Muy Alta",'Mapa final'!#REF!="Moderado"),CONCATENATE("R9C",'Mapa final'!#REF!),"")</f>
        <v>#REF!</v>
      </c>
      <c r="AB14" s="51" t="e">
        <f>IF(AND('Mapa final'!#REF!="Muy Alta",'Mapa final'!#REF!="Mayor"),CONCATENATE("R9C",'Mapa final'!#REF!),"")</f>
        <v>#REF!</v>
      </c>
      <c r="AC14" s="52" t="e">
        <f>IF(AND('Mapa final'!#REF!="Muy Alta",'Mapa final'!#REF!="Mayor"),CONCATENATE("R9C",'Mapa final'!#REF!),"")</f>
        <v>#REF!</v>
      </c>
      <c r="AD14" s="52" t="e">
        <f>IF(AND('Mapa final'!#REF!="Muy Alta",'Mapa final'!#REF!="Mayor"),CONCATENATE("R9C",'Mapa final'!#REF!),"")</f>
        <v>#REF!</v>
      </c>
      <c r="AE14" s="52" t="e">
        <f>IF(AND('Mapa final'!#REF!="Muy Alta",'Mapa final'!#REF!="Mayor"),CONCATENATE("R9C",'Mapa final'!#REF!),"")</f>
        <v>#REF!</v>
      </c>
      <c r="AF14" s="52" t="e">
        <f>IF(AND('Mapa final'!#REF!="Muy Alta",'Mapa final'!#REF!="Mayor"),CONCATENATE("R9C",'Mapa final'!#REF!),"")</f>
        <v>#REF!</v>
      </c>
      <c r="AG14" s="53" t="e">
        <f>IF(AND('Mapa final'!#REF!="Muy Alta",'Mapa final'!#REF!="Mayor"),CONCATENATE("R9C",'Mapa final'!#REF!),"")</f>
        <v>#REF!</v>
      </c>
      <c r="AH14" s="54" t="e">
        <f>IF(AND('Mapa final'!#REF!="Muy Alta",'Mapa final'!#REF!="Catastrófico"),CONCATENATE("R9C",'Mapa final'!#REF!),"")</f>
        <v>#REF!</v>
      </c>
      <c r="AI14" s="55" t="e">
        <f>IF(AND('Mapa final'!#REF!="Muy Alta",'Mapa final'!#REF!="Catastrófico"),CONCATENATE("R9C",'Mapa final'!#REF!),"")</f>
        <v>#REF!</v>
      </c>
      <c r="AJ14" s="55" t="e">
        <f>IF(AND('Mapa final'!#REF!="Muy Alta",'Mapa final'!#REF!="Catastrófico"),CONCATENATE("R9C",'Mapa final'!#REF!),"")</f>
        <v>#REF!</v>
      </c>
      <c r="AK14" s="55" t="e">
        <f>IF(AND('Mapa final'!#REF!="Muy Alta",'Mapa final'!#REF!="Catastrófico"),CONCATENATE("R9C",'Mapa final'!#REF!),"")</f>
        <v>#REF!</v>
      </c>
      <c r="AL14" s="55" t="e">
        <f>IF(AND('Mapa final'!#REF!="Muy Alta",'Mapa final'!#REF!="Catastrófico"),CONCATENATE("R9C",'Mapa final'!#REF!),"")</f>
        <v>#REF!</v>
      </c>
      <c r="AM14" s="56" t="e">
        <f>IF(AND('Mapa final'!#REF!="Muy Alta",'Mapa final'!#REF!="Catastrófico"),CONCATENATE("R9C",'Mapa final'!#REF!),"")</f>
        <v>#REF!</v>
      </c>
      <c r="AN14" s="82"/>
      <c r="AO14" s="380"/>
      <c r="AP14" s="381"/>
      <c r="AQ14" s="381"/>
      <c r="AR14" s="381"/>
      <c r="AS14" s="381"/>
      <c r="AT14" s="3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319"/>
      <c r="C15" s="319"/>
      <c r="D15" s="320"/>
      <c r="E15" s="363"/>
      <c r="F15" s="364"/>
      <c r="G15" s="364"/>
      <c r="H15" s="364"/>
      <c r="I15" s="365"/>
      <c r="J15" s="57" t="str">
        <f ca="1">IF(AND('Mapa final'!$Y$21="Muy Alta",'Mapa final'!$AA$21="Leve"),CONCATENATE("R10C",'Mapa final'!$O$21),"")</f>
        <v/>
      </c>
      <c r="K15" s="58" t="str">
        <f ca="1">IF(AND('Mapa final'!$Y$22="Muy Alta",'Mapa final'!$AA$22="Leve"),CONCATENATE("R10C",'Mapa final'!$O$22),"")</f>
        <v/>
      </c>
      <c r="L15" s="58" t="str">
        <f ca="1">IF(AND('Mapa final'!$Y$23="Muy Alta",'Mapa final'!$AA$23="Leve"),CONCATENATE("R10C",'Mapa final'!$O$23),"")</f>
        <v/>
      </c>
      <c r="M15" s="58" t="str">
        <f ca="1">IF(AND('Mapa final'!$Y$24="Muy Alta",'Mapa final'!$AA$24="Leve"),CONCATENATE("R10C",'Mapa final'!$O$24),"")</f>
        <v/>
      </c>
      <c r="N15" s="58" t="str">
        <f ca="1">IF(AND('Mapa final'!$Y$25="Muy Alta",'Mapa final'!$AA$25="Leve"),CONCATENATE("R10C",'Mapa final'!$O$25),"")</f>
        <v/>
      </c>
      <c r="O15" s="59" t="str">
        <f>IF(AND('Mapa final'!$Y$26="Muy Alta",'Mapa final'!$AA$26="Leve"),CONCATENATE("R10C",'Mapa final'!$O$26),"")</f>
        <v/>
      </c>
      <c r="P15" s="51" t="str">
        <f ca="1">IF(AND('Mapa final'!$Y$21="Muy Alta",'Mapa final'!$AA$21="Menor"),CONCATENATE("R10C",'Mapa final'!$O$21),"")</f>
        <v/>
      </c>
      <c r="Q15" s="52" t="str">
        <f ca="1">IF(AND('Mapa final'!$Y$22="Muy Alta",'Mapa final'!$AA$22="Menor"),CONCATENATE("R10C",'Mapa final'!$O$22),"")</f>
        <v/>
      </c>
      <c r="R15" s="52" t="str">
        <f ca="1">IF(AND('Mapa final'!$Y$23="Muy Alta",'Mapa final'!$AA$23="Menor"),CONCATENATE("R10C",'Mapa final'!$O$23),"")</f>
        <v/>
      </c>
      <c r="S15" s="52" t="str">
        <f ca="1">IF(AND('Mapa final'!$Y$24="Muy Alta",'Mapa final'!$AA$24="Menor"),CONCATENATE("R10C",'Mapa final'!$O$24),"")</f>
        <v/>
      </c>
      <c r="T15" s="52" t="str">
        <f ca="1">IF(AND('Mapa final'!$Y$25="Muy Alta",'Mapa final'!$AA$25="Menor"),CONCATENATE("R10C",'Mapa final'!$O$25),"")</f>
        <v/>
      </c>
      <c r="U15" s="53" t="str">
        <f>IF(AND('Mapa final'!$Y$26="Muy Alta",'Mapa final'!$AA$26="Menor"),CONCATENATE("R10C",'Mapa final'!$O$26),"")</f>
        <v/>
      </c>
      <c r="V15" s="57" t="str">
        <f ca="1">IF(AND('Mapa final'!$Y$21="Muy Alta",'Mapa final'!$AA$21="Moderado"),CONCATENATE("R10C",'Mapa final'!$O$21),"")</f>
        <v/>
      </c>
      <c r="W15" s="58" t="str">
        <f ca="1">IF(AND('Mapa final'!$Y$22="Muy Alta",'Mapa final'!$AA$22="Moderado"),CONCATENATE("R10C",'Mapa final'!$O$22),"")</f>
        <v/>
      </c>
      <c r="X15" s="58" t="str">
        <f ca="1">IF(AND('Mapa final'!$Y$23="Muy Alta",'Mapa final'!$AA$23="Moderado"),CONCATENATE("R10C",'Mapa final'!$O$23),"")</f>
        <v/>
      </c>
      <c r="Y15" s="58" t="str">
        <f ca="1">IF(AND('Mapa final'!$Y$24="Muy Alta",'Mapa final'!$AA$24="Moderado"),CONCATENATE("R10C",'Mapa final'!$O$24),"")</f>
        <v/>
      </c>
      <c r="Z15" s="58" t="str">
        <f ca="1">IF(AND('Mapa final'!$Y$25="Muy Alta",'Mapa final'!$AA$25="Moderado"),CONCATENATE("R10C",'Mapa final'!$O$25),"")</f>
        <v/>
      </c>
      <c r="AA15" s="59" t="str">
        <f>IF(AND('Mapa final'!$Y$26="Muy Alta",'Mapa final'!$AA$26="Moderado"),CONCATENATE("R10C",'Mapa final'!$O$26),"")</f>
        <v/>
      </c>
      <c r="AB15" s="51" t="str">
        <f ca="1">IF(AND('Mapa final'!$Y$21="Muy Alta",'Mapa final'!$AA$21="Mayor"),CONCATENATE("R10C",'Mapa final'!$O$21),"")</f>
        <v/>
      </c>
      <c r="AC15" s="52" t="str">
        <f ca="1">IF(AND('Mapa final'!$Y$22="Muy Alta",'Mapa final'!$AA$22="Mayor"),CONCATENATE("R10C",'Mapa final'!$O$22),"")</f>
        <v/>
      </c>
      <c r="AD15" s="52" t="str">
        <f ca="1">IF(AND('Mapa final'!$Y$23="Muy Alta",'Mapa final'!$AA$23="Mayor"),CONCATENATE("R10C",'Mapa final'!$O$23),"")</f>
        <v/>
      </c>
      <c r="AE15" s="52" t="str">
        <f ca="1">IF(AND('Mapa final'!$Y$24="Muy Alta",'Mapa final'!$AA$24="Mayor"),CONCATENATE("R10C",'Mapa final'!$O$24),"")</f>
        <v/>
      </c>
      <c r="AF15" s="52" t="str">
        <f ca="1">IF(AND('Mapa final'!$Y$25="Muy Alta",'Mapa final'!$AA$25="Mayor"),CONCATENATE("R10C",'Mapa final'!$O$25),"")</f>
        <v/>
      </c>
      <c r="AG15" s="53" t="str">
        <f>IF(AND('Mapa final'!$Y$26="Muy Alta",'Mapa final'!$AA$26="Mayor"),CONCATENATE("R10C",'Mapa final'!$O$26),"")</f>
        <v/>
      </c>
      <c r="AH15" s="60" t="str">
        <f ca="1">IF(AND('Mapa final'!$Y$21="Muy Alta",'Mapa final'!$AA$21="Catastrófico"),CONCATENATE("R10C",'Mapa final'!$O$21),"")</f>
        <v/>
      </c>
      <c r="AI15" s="61" t="str">
        <f ca="1">IF(AND('Mapa final'!$Y$22="Muy Alta",'Mapa final'!$AA$22="Catastrófico"),CONCATENATE("R10C",'Mapa final'!$O$22),"")</f>
        <v/>
      </c>
      <c r="AJ15" s="61" t="str">
        <f ca="1">IF(AND('Mapa final'!$Y$23="Muy Alta",'Mapa final'!$AA$23="Catastrófico"),CONCATENATE("R10C",'Mapa final'!$O$23),"")</f>
        <v/>
      </c>
      <c r="AK15" s="61" t="str">
        <f ca="1">IF(AND('Mapa final'!$Y$24="Muy Alta",'Mapa final'!$AA$24="Catastrófico"),CONCATENATE("R10C",'Mapa final'!$O$24),"")</f>
        <v/>
      </c>
      <c r="AL15" s="61" t="str">
        <f ca="1">IF(AND('Mapa final'!$Y$25="Muy Alta",'Mapa final'!$AA$25="Catastrófico"),CONCATENATE("R10C",'Mapa final'!$O$25),"")</f>
        <v/>
      </c>
      <c r="AM15" s="62" t="str">
        <f>IF(AND('Mapa final'!$Y$26="Muy Alta",'Mapa final'!$AA$26="Catastrófico"),CONCATENATE("R10C",'Mapa final'!$O$26),"")</f>
        <v/>
      </c>
      <c r="AN15" s="82"/>
      <c r="AO15" s="383"/>
      <c r="AP15" s="384"/>
      <c r="AQ15" s="384"/>
      <c r="AR15" s="384"/>
      <c r="AS15" s="384"/>
      <c r="AT15" s="38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319"/>
      <c r="C16" s="319"/>
      <c r="D16" s="320"/>
      <c r="E16" s="357" t="s">
        <v>133</v>
      </c>
      <c r="F16" s="358"/>
      <c r="G16" s="358"/>
      <c r="H16" s="358"/>
      <c r="I16" s="358"/>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e">
        <f>IF(AND('Mapa final'!#REF!="Alta",'Mapa final'!#REF!="Leve"),CONCATENATE("R1C",'Mapa final'!#REF!),"")</f>
        <v>#REF!</v>
      </c>
      <c r="O16" s="65" t="e">
        <f>IF(AND('Mapa final'!#REF!="Alta",'Mapa final'!#REF!="Leve"),CONCATENATE("R1C",'Mapa final'!#REF!),"")</f>
        <v>#REF!</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e">
        <f>IF(AND('Mapa final'!#REF!="Alta",'Mapa final'!#REF!="Menor"),CONCATENATE("R1C",'Mapa final'!#REF!),"")</f>
        <v>#REF!</v>
      </c>
      <c r="U16" s="65" t="e">
        <f>IF(AND('Mapa final'!#REF!="Alta",'Mapa final'!#REF!="Menor"),CONCATENATE("R1C",'Mapa final'!#REF!),"")</f>
        <v>#REF!</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e">
        <f>IF(AND('Mapa final'!#REF!="Alta",'Mapa final'!#REF!="Moderado"),CONCATENATE("R1C",'Mapa final'!#REF!),"")</f>
        <v>#REF!</v>
      </c>
      <c r="AA16" s="47" t="e">
        <f>IF(AND('Mapa final'!#REF!="Alta",'Mapa final'!#REF!="Moderado"),CONCATENATE("R1C",'Mapa final'!#REF!),"")</f>
        <v>#REF!</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e">
        <f>IF(AND('Mapa final'!#REF!="Alta",'Mapa final'!#REF!="Mayor"),CONCATENATE("R1C",'Mapa final'!#REF!),"")</f>
        <v>#REF!</v>
      </c>
      <c r="AG16" s="47" t="e">
        <f>IF(AND('Mapa final'!#REF!="Alta",'Mapa final'!#REF!="Mayor"),CONCATENATE("R1C",'Mapa final'!#REF!),"")</f>
        <v>#REF!</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e">
        <f>IF(AND('Mapa final'!#REF!="Alta",'Mapa final'!#REF!="Catastrófico"),CONCATENATE("R1C",'Mapa final'!#REF!),"")</f>
        <v>#REF!</v>
      </c>
      <c r="AM16" s="50" t="e">
        <f>IF(AND('Mapa final'!#REF!="Alta",'Mapa final'!#REF!="Catastrófico"),CONCATENATE("R1C",'Mapa final'!#REF!),"")</f>
        <v>#REF!</v>
      </c>
      <c r="AN16" s="82"/>
      <c r="AO16" s="367" t="s">
        <v>134</v>
      </c>
      <c r="AP16" s="368"/>
      <c r="AQ16" s="368"/>
      <c r="AR16" s="368"/>
      <c r="AS16" s="368"/>
      <c r="AT16" s="369"/>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319"/>
      <c r="C17" s="319"/>
      <c r="D17" s="320"/>
      <c r="E17" s="376"/>
      <c r="F17" s="361"/>
      <c r="G17" s="361"/>
      <c r="H17" s="361"/>
      <c r="I17" s="361"/>
      <c r="J17" s="66" t="e">
        <f>IF(AND('Mapa final'!#REF!="Alta",'Mapa final'!#REF!="Leve"),CONCATENATE("R2C",'Mapa final'!#REF!),"")</f>
        <v>#REF!</v>
      </c>
      <c r="K17" s="67" t="e">
        <f>IF(AND('Mapa final'!#REF!="Alta",'Mapa final'!#REF!="Leve"),CONCATENATE("R2C",'Mapa final'!#REF!),"")</f>
        <v>#REF!</v>
      </c>
      <c r="L17" s="67" t="e">
        <f>IF(AND('Mapa final'!#REF!="Alta",'Mapa final'!#REF!="Leve"),CONCATENATE("R2C",'Mapa final'!#REF!),"")</f>
        <v>#REF!</v>
      </c>
      <c r="M17" s="67" t="e">
        <f>IF(AND('Mapa final'!#REF!="Alta",'Mapa final'!#REF!="Leve"),CONCATENATE("R2C",'Mapa final'!#REF!),"")</f>
        <v>#REF!</v>
      </c>
      <c r="N17" s="67" t="e">
        <f>IF(AND('Mapa final'!#REF!="Alta",'Mapa final'!#REF!="Leve"),CONCATENATE("R2C",'Mapa final'!#REF!),"")</f>
        <v>#REF!</v>
      </c>
      <c r="O17" s="68" t="e">
        <f>IF(AND('Mapa final'!#REF!="Alta",'Mapa final'!#REF!="Leve"),CONCATENATE("R2C",'Mapa final'!#REF!),"")</f>
        <v>#REF!</v>
      </c>
      <c r="P17" s="66" t="e">
        <f>IF(AND('Mapa final'!#REF!="Alta",'Mapa final'!#REF!="Menor"),CONCATENATE("R2C",'Mapa final'!#REF!),"")</f>
        <v>#REF!</v>
      </c>
      <c r="Q17" s="67" t="e">
        <f>IF(AND('Mapa final'!#REF!="Alta",'Mapa final'!#REF!="Menor"),CONCATENATE("R2C",'Mapa final'!#REF!),"")</f>
        <v>#REF!</v>
      </c>
      <c r="R17" s="67" t="e">
        <f>IF(AND('Mapa final'!#REF!="Alta",'Mapa final'!#REF!="Menor"),CONCATENATE("R2C",'Mapa final'!#REF!),"")</f>
        <v>#REF!</v>
      </c>
      <c r="S17" s="67" t="e">
        <f>IF(AND('Mapa final'!#REF!="Alta",'Mapa final'!#REF!="Menor"),CONCATENATE("R2C",'Mapa final'!#REF!),"")</f>
        <v>#REF!</v>
      </c>
      <c r="T17" s="67" t="e">
        <f>IF(AND('Mapa final'!#REF!="Alta",'Mapa final'!#REF!="Menor"),CONCATENATE("R2C",'Mapa final'!#REF!),"")</f>
        <v>#REF!</v>
      </c>
      <c r="U17" s="68" t="e">
        <f>IF(AND('Mapa final'!#REF!="Alta",'Mapa final'!#REF!="Menor"),CONCATENATE("R2C",'Mapa final'!#REF!),"")</f>
        <v>#REF!</v>
      </c>
      <c r="V17" s="51" t="e">
        <f>IF(AND('Mapa final'!#REF!="Alta",'Mapa final'!#REF!="Moderado"),CONCATENATE("R2C",'Mapa final'!#REF!),"")</f>
        <v>#REF!</v>
      </c>
      <c r="W17" s="52" t="e">
        <f>IF(AND('Mapa final'!#REF!="Alta",'Mapa final'!#REF!="Moderado"),CONCATENATE("R2C",'Mapa final'!#REF!),"")</f>
        <v>#REF!</v>
      </c>
      <c r="X17" s="52" t="e">
        <f>IF(AND('Mapa final'!#REF!="Alta",'Mapa final'!#REF!="Moderado"),CONCATENATE("R2C",'Mapa final'!#REF!),"")</f>
        <v>#REF!</v>
      </c>
      <c r="Y17" s="52" t="e">
        <f>IF(AND('Mapa final'!#REF!="Alta",'Mapa final'!#REF!="Moderado"),CONCATENATE("R2C",'Mapa final'!#REF!),"")</f>
        <v>#REF!</v>
      </c>
      <c r="Z17" s="52" t="e">
        <f>IF(AND('Mapa final'!#REF!="Alta",'Mapa final'!#REF!="Moderado"),CONCATENATE("R2C",'Mapa final'!#REF!),"")</f>
        <v>#REF!</v>
      </c>
      <c r="AA17" s="53" t="e">
        <f>IF(AND('Mapa final'!#REF!="Alta",'Mapa final'!#REF!="Moderado"),CONCATENATE("R2C",'Mapa final'!#REF!),"")</f>
        <v>#REF!</v>
      </c>
      <c r="AB17" s="51" t="e">
        <f>IF(AND('Mapa final'!#REF!="Alta",'Mapa final'!#REF!="Mayor"),CONCATENATE("R2C",'Mapa final'!#REF!),"")</f>
        <v>#REF!</v>
      </c>
      <c r="AC17" s="52" t="e">
        <f>IF(AND('Mapa final'!#REF!="Alta",'Mapa final'!#REF!="Mayor"),CONCATENATE("R2C",'Mapa final'!#REF!),"")</f>
        <v>#REF!</v>
      </c>
      <c r="AD17" s="52" t="e">
        <f>IF(AND('Mapa final'!#REF!="Alta",'Mapa final'!#REF!="Mayor"),CONCATENATE("R2C",'Mapa final'!#REF!),"")</f>
        <v>#REF!</v>
      </c>
      <c r="AE17" s="52" t="e">
        <f>IF(AND('Mapa final'!#REF!="Alta",'Mapa final'!#REF!="Mayor"),CONCATENATE("R2C",'Mapa final'!#REF!),"")</f>
        <v>#REF!</v>
      </c>
      <c r="AF17" s="52" t="e">
        <f>IF(AND('Mapa final'!#REF!="Alta",'Mapa final'!#REF!="Mayor"),CONCATENATE("R2C",'Mapa final'!#REF!),"")</f>
        <v>#REF!</v>
      </c>
      <c r="AG17" s="53" t="e">
        <f>IF(AND('Mapa final'!#REF!="Alta",'Mapa final'!#REF!="Mayor"),CONCATENATE("R2C",'Mapa final'!#REF!),"")</f>
        <v>#REF!</v>
      </c>
      <c r="AH17" s="54" t="e">
        <f>IF(AND('Mapa final'!#REF!="Alta",'Mapa final'!#REF!="Catastrófico"),CONCATENATE("R2C",'Mapa final'!#REF!),"")</f>
        <v>#REF!</v>
      </c>
      <c r="AI17" s="55" t="e">
        <f>IF(AND('Mapa final'!#REF!="Alta",'Mapa final'!#REF!="Catastrófico"),CONCATENATE("R2C",'Mapa final'!#REF!),"")</f>
        <v>#REF!</v>
      </c>
      <c r="AJ17" s="55" t="e">
        <f>IF(AND('Mapa final'!#REF!="Alta",'Mapa final'!#REF!="Catastrófico"),CONCATENATE("R2C",'Mapa final'!#REF!),"")</f>
        <v>#REF!</v>
      </c>
      <c r="AK17" s="55" t="e">
        <f>IF(AND('Mapa final'!#REF!="Alta",'Mapa final'!#REF!="Catastrófico"),CONCATENATE("R2C",'Mapa final'!#REF!),"")</f>
        <v>#REF!</v>
      </c>
      <c r="AL17" s="55" t="e">
        <f>IF(AND('Mapa final'!#REF!="Alta",'Mapa final'!#REF!="Catastrófico"),CONCATENATE("R2C",'Mapa final'!#REF!),"")</f>
        <v>#REF!</v>
      </c>
      <c r="AM17" s="56" t="e">
        <f>IF(AND('Mapa final'!#REF!="Alta",'Mapa final'!#REF!="Catastrófico"),CONCATENATE("R2C",'Mapa final'!#REF!),"")</f>
        <v>#REF!</v>
      </c>
      <c r="AN17" s="82"/>
      <c r="AO17" s="370"/>
      <c r="AP17" s="371"/>
      <c r="AQ17" s="371"/>
      <c r="AR17" s="371"/>
      <c r="AS17" s="371"/>
      <c r="AT17" s="37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319"/>
      <c r="C18" s="319"/>
      <c r="D18" s="320"/>
      <c r="E18" s="360"/>
      <c r="F18" s="361"/>
      <c r="G18" s="361"/>
      <c r="H18" s="361"/>
      <c r="I18" s="361"/>
      <c r="J18" s="66" t="str">
        <f ca="1">IF(AND('Mapa final'!$Y$14="Alta",'Mapa final'!$AA$14="Leve"),CONCATENATE("R3C",'Mapa final'!$O$14),"")</f>
        <v/>
      </c>
      <c r="K18" s="67" t="str">
        <f ca="1">IF(AND('Mapa final'!$Y$15="Alta",'Mapa final'!$AA$15="Leve"),CONCATENATE("R3C",'Mapa final'!$O$15),"")</f>
        <v/>
      </c>
      <c r="L18" s="67" t="e">
        <f>IF(AND('Mapa final'!#REF!="Alta",'Mapa final'!#REF!="Leve"),CONCATENATE("R3C",'Mapa final'!#REF!),"")</f>
        <v>#REF!</v>
      </c>
      <c r="M18" s="67" t="e">
        <f>IF(AND('Mapa final'!#REF!="Alta",'Mapa final'!#REF!="Leve"),CONCATENATE("R3C",'Mapa final'!#REF!),"")</f>
        <v>#REF!</v>
      </c>
      <c r="N18" s="67" t="e">
        <f>IF(AND('Mapa final'!#REF!="Alta",'Mapa final'!#REF!="Leve"),CONCATENATE("R3C",'Mapa final'!#REF!),"")</f>
        <v>#REF!</v>
      </c>
      <c r="O18" s="68" t="e">
        <f>IF(AND('Mapa final'!#REF!="Alta",'Mapa final'!#REF!="Leve"),CONCATENATE("R3C",'Mapa final'!#REF!),"")</f>
        <v>#REF!</v>
      </c>
      <c r="P18" s="66" t="str">
        <f ca="1">IF(AND('Mapa final'!$Y$14="Alta",'Mapa final'!$AA$14="Menor"),CONCATENATE("R3C",'Mapa final'!$O$14),"")</f>
        <v/>
      </c>
      <c r="Q18" s="67" t="str">
        <f ca="1">IF(AND('Mapa final'!$Y$15="Alta",'Mapa final'!$AA$15="Menor"),CONCATENATE("R3C",'Mapa final'!$O$15),"")</f>
        <v/>
      </c>
      <c r="R18" s="67" t="e">
        <f>IF(AND('Mapa final'!#REF!="Alta",'Mapa final'!#REF!="Menor"),CONCATENATE("R3C",'Mapa final'!#REF!),"")</f>
        <v>#REF!</v>
      </c>
      <c r="S18" s="67" t="e">
        <f>IF(AND('Mapa final'!#REF!="Alta",'Mapa final'!#REF!="Menor"),CONCATENATE("R3C",'Mapa final'!#REF!),"")</f>
        <v>#REF!</v>
      </c>
      <c r="T18" s="67" t="e">
        <f>IF(AND('Mapa final'!#REF!="Alta",'Mapa final'!#REF!="Menor"),CONCATENATE("R3C",'Mapa final'!#REF!),"")</f>
        <v>#REF!</v>
      </c>
      <c r="U18" s="68" t="e">
        <f>IF(AND('Mapa final'!#REF!="Alta",'Mapa final'!#REF!="Menor"),CONCATENATE("R3C",'Mapa final'!#REF!),"")</f>
        <v>#REF!</v>
      </c>
      <c r="V18" s="51" t="str">
        <f ca="1">IF(AND('Mapa final'!$Y$14="Alta",'Mapa final'!$AA$14="Moderado"),CONCATENATE("R3C",'Mapa final'!$O$14),"")</f>
        <v/>
      </c>
      <c r="W18" s="52" t="str">
        <f ca="1">IF(AND('Mapa final'!$Y$15="Alta",'Mapa final'!$AA$15="Moderado"),CONCATENATE("R3C",'Mapa final'!$O$15),"")</f>
        <v/>
      </c>
      <c r="X18" s="52" t="e">
        <f>IF(AND('Mapa final'!#REF!="Alta",'Mapa final'!#REF!="Moderado"),CONCATENATE("R3C",'Mapa final'!#REF!),"")</f>
        <v>#REF!</v>
      </c>
      <c r="Y18" s="52" t="e">
        <f>IF(AND('Mapa final'!#REF!="Alta",'Mapa final'!#REF!="Moderado"),CONCATENATE("R3C",'Mapa final'!#REF!),"")</f>
        <v>#REF!</v>
      </c>
      <c r="Z18" s="52" t="e">
        <f>IF(AND('Mapa final'!#REF!="Alta",'Mapa final'!#REF!="Moderado"),CONCATENATE("R3C",'Mapa final'!#REF!),"")</f>
        <v>#REF!</v>
      </c>
      <c r="AA18" s="53" t="e">
        <f>IF(AND('Mapa final'!#REF!="Alta",'Mapa final'!#REF!="Moderado"),CONCATENATE("R3C",'Mapa final'!#REF!),"")</f>
        <v>#REF!</v>
      </c>
      <c r="AB18" s="51" t="str">
        <f ca="1">IF(AND('Mapa final'!$Y$14="Alta",'Mapa final'!$AA$14="Mayor"),CONCATENATE("R3C",'Mapa final'!$O$14),"")</f>
        <v/>
      </c>
      <c r="AC18" s="52" t="str">
        <f ca="1">IF(AND('Mapa final'!$Y$15="Alta",'Mapa final'!$AA$15="Mayor"),CONCATENATE("R3C",'Mapa final'!$O$15),"")</f>
        <v/>
      </c>
      <c r="AD18" s="52" t="e">
        <f>IF(AND('Mapa final'!#REF!="Alta",'Mapa final'!#REF!="Mayor"),CONCATENATE("R3C",'Mapa final'!#REF!),"")</f>
        <v>#REF!</v>
      </c>
      <c r="AE18" s="52" t="e">
        <f>IF(AND('Mapa final'!#REF!="Alta",'Mapa final'!#REF!="Mayor"),CONCATENATE("R3C",'Mapa final'!#REF!),"")</f>
        <v>#REF!</v>
      </c>
      <c r="AF18" s="52" t="e">
        <f>IF(AND('Mapa final'!#REF!="Alta",'Mapa final'!#REF!="Mayor"),CONCATENATE("R3C",'Mapa final'!#REF!),"")</f>
        <v>#REF!</v>
      </c>
      <c r="AG18" s="53" t="e">
        <f>IF(AND('Mapa final'!#REF!="Alta",'Mapa final'!#REF!="Mayor"),CONCATENATE("R3C",'Mapa final'!#REF!),"")</f>
        <v>#REF!</v>
      </c>
      <c r="AH18" s="54" t="str">
        <f ca="1">IF(AND('Mapa final'!$Y$14="Alta",'Mapa final'!$AA$14="Catastrófico"),CONCATENATE("R3C",'Mapa final'!$O$14),"")</f>
        <v/>
      </c>
      <c r="AI18" s="55" t="str">
        <f ca="1">IF(AND('Mapa final'!$Y$15="Alta",'Mapa final'!$AA$15="Catastrófico"),CONCATENATE("R3C",'Mapa final'!$O$15),"")</f>
        <v/>
      </c>
      <c r="AJ18" s="55" t="e">
        <f>IF(AND('Mapa final'!#REF!="Alta",'Mapa final'!#REF!="Catastrófico"),CONCATENATE("R3C",'Mapa final'!#REF!),"")</f>
        <v>#REF!</v>
      </c>
      <c r="AK18" s="55" t="e">
        <f>IF(AND('Mapa final'!#REF!="Alta",'Mapa final'!#REF!="Catastrófico"),CONCATENATE("R3C",'Mapa final'!#REF!),"")</f>
        <v>#REF!</v>
      </c>
      <c r="AL18" s="55" t="e">
        <f>IF(AND('Mapa final'!#REF!="Alta",'Mapa final'!#REF!="Catastrófico"),CONCATENATE("R3C",'Mapa final'!#REF!),"")</f>
        <v>#REF!</v>
      </c>
      <c r="AM18" s="56" t="e">
        <f>IF(AND('Mapa final'!#REF!="Alta",'Mapa final'!#REF!="Catastrófico"),CONCATENATE("R3C",'Mapa final'!#REF!),"")</f>
        <v>#REF!</v>
      </c>
      <c r="AN18" s="82"/>
      <c r="AO18" s="370"/>
      <c r="AP18" s="371"/>
      <c r="AQ18" s="371"/>
      <c r="AR18" s="371"/>
      <c r="AS18" s="371"/>
      <c r="AT18" s="37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319"/>
      <c r="C19" s="319"/>
      <c r="D19" s="320"/>
      <c r="E19" s="360"/>
      <c r="F19" s="361"/>
      <c r="G19" s="361"/>
      <c r="H19" s="361"/>
      <c r="I19" s="361"/>
      <c r="J19" s="66" t="e">
        <f>IF(AND('Mapa final'!#REF!="Alta",'Mapa final'!#REF!="Leve"),CONCATENATE("R4C",'Mapa final'!#REF!),"")</f>
        <v>#REF!</v>
      </c>
      <c r="K19" s="67" t="e">
        <f>IF(AND('Mapa final'!#REF!="Alta",'Mapa final'!#REF!="Leve"),CONCATENATE("R4C",'Mapa final'!#REF!),"")</f>
        <v>#REF!</v>
      </c>
      <c r="L19" s="67" t="e">
        <f>IF(AND('Mapa final'!#REF!="Alta",'Mapa final'!#REF!="Leve"),CONCATENATE("R4C",'Mapa final'!#REF!),"")</f>
        <v>#REF!</v>
      </c>
      <c r="M19" s="67" t="e">
        <f>IF(AND('Mapa final'!#REF!="Alta",'Mapa final'!#REF!="Leve"),CONCATENATE("R4C",'Mapa final'!#REF!),"")</f>
        <v>#REF!</v>
      </c>
      <c r="N19" s="67" t="e">
        <f>IF(AND('Mapa final'!#REF!="Alta",'Mapa final'!#REF!="Leve"),CONCATENATE("R4C",'Mapa final'!#REF!),"")</f>
        <v>#REF!</v>
      </c>
      <c r="O19" s="68" t="e">
        <f>IF(AND('Mapa final'!#REF!="Alta",'Mapa final'!#REF!="Leve"),CONCATENATE("R4C",'Mapa final'!#REF!),"")</f>
        <v>#REF!</v>
      </c>
      <c r="P19" s="66" t="e">
        <f>IF(AND('Mapa final'!#REF!="Alta",'Mapa final'!#REF!="Menor"),CONCATENATE("R4C",'Mapa final'!#REF!),"")</f>
        <v>#REF!</v>
      </c>
      <c r="Q19" s="67" t="e">
        <f>IF(AND('Mapa final'!#REF!="Alta",'Mapa final'!#REF!="Menor"),CONCATENATE("R4C",'Mapa final'!#REF!),"")</f>
        <v>#REF!</v>
      </c>
      <c r="R19" s="67" t="e">
        <f>IF(AND('Mapa final'!#REF!="Alta",'Mapa final'!#REF!="Menor"),CONCATENATE("R4C",'Mapa final'!#REF!),"")</f>
        <v>#REF!</v>
      </c>
      <c r="S19" s="67" t="e">
        <f>IF(AND('Mapa final'!#REF!="Alta",'Mapa final'!#REF!="Menor"),CONCATENATE("R4C",'Mapa final'!#REF!),"")</f>
        <v>#REF!</v>
      </c>
      <c r="T19" s="67" t="e">
        <f>IF(AND('Mapa final'!#REF!="Alta",'Mapa final'!#REF!="Menor"),CONCATENATE("R4C",'Mapa final'!#REF!),"")</f>
        <v>#REF!</v>
      </c>
      <c r="U19" s="68" t="e">
        <f>IF(AND('Mapa final'!#REF!="Alta",'Mapa final'!#REF!="Menor"),CONCATENATE("R4C",'Mapa final'!#REF!),"")</f>
        <v>#REF!</v>
      </c>
      <c r="V19" s="51" t="e">
        <f>IF(AND('Mapa final'!#REF!="Alta",'Mapa final'!#REF!="Moderado"),CONCATENATE("R4C",'Mapa final'!#REF!),"")</f>
        <v>#REF!</v>
      </c>
      <c r="W19" s="52" t="e">
        <f>IF(AND('Mapa final'!#REF!="Alta",'Mapa final'!#REF!="Moderado"),CONCATENATE("R4C",'Mapa final'!#REF!),"")</f>
        <v>#REF!</v>
      </c>
      <c r="X19" s="52" t="e">
        <f>IF(AND('Mapa final'!#REF!="Alta",'Mapa final'!#REF!="Moderado"),CONCATENATE("R4C",'Mapa final'!#REF!),"")</f>
        <v>#REF!</v>
      </c>
      <c r="Y19" s="52" t="e">
        <f>IF(AND('Mapa final'!#REF!="Alta",'Mapa final'!#REF!="Moderado"),CONCATENATE("R4C",'Mapa final'!#REF!),"")</f>
        <v>#REF!</v>
      </c>
      <c r="Z19" s="52" t="e">
        <f>IF(AND('Mapa final'!#REF!="Alta",'Mapa final'!#REF!="Moderado"),CONCATENATE("R4C",'Mapa final'!#REF!),"")</f>
        <v>#REF!</v>
      </c>
      <c r="AA19" s="53" t="e">
        <f>IF(AND('Mapa final'!#REF!="Alta",'Mapa final'!#REF!="Moderado"),CONCATENATE("R4C",'Mapa final'!#REF!),"")</f>
        <v>#REF!</v>
      </c>
      <c r="AB19" s="51" t="e">
        <f>IF(AND('Mapa final'!#REF!="Alta",'Mapa final'!#REF!="Mayor"),CONCATENATE("R4C",'Mapa final'!#REF!),"")</f>
        <v>#REF!</v>
      </c>
      <c r="AC19" s="52" t="e">
        <f>IF(AND('Mapa final'!#REF!="Alta",'Mapa final'!#REF!="Mayor"),CONCATENATE("R4C",'Mapa final'!#REF!),"")</f>
        <v>#REF!</v>
      </c>
      <c r="AD19" s="52" t="e">
        <f>IF(AND('Mapa final'!#REF!="Alta",'Mapa final'!#REF!="Mayor"),CONCATENATE("R4C",'Mapa final'!#REF!),"")</f>
        <v>#REF!</v>
      </c>
      <c r="AE19" s="52" t="e">
        <f>IF(AND('Mapa final'!#REF!="Alta",'Mapa final'!#REF!="Mayor"),CONCATENATE("R4C",'Mapa final'!#REF!),"")</f>
        <v>#REF!</v>
      </c>
      <c r="AF19" s="52" t="e">
        <f>IF(AND('Mapa final'!#REF!="Alta",'Mapa final'!#REF!="Mayor"),CONCATENATE("R4C",'Mapa final'!#REF!),"")</f>
        <v>#REF!</v>
      </c>
      <c r="AG19" s="53" t="e">
        <f>IF(AND('Mapa final'!#REF!="Alta",'Mapa final'!#REF!="Mayor"),CONCATENATE("R4C",'Mapa final'!#REF!),"")</f>
        <v>#REF!</v>
      </c>
      <c r="AH19" s="54" t="e">
        <f>IF(AND('Mapa final'!#REF!="Alta",'Mapa final'!#REF!="Catastrófico"),CONCATENATE("R4C",'Mapa final'!#REF!),"")</f>
        <v>#REF!</v>
      </c>
      <c r="AI19" s="55" t="e">
        <f>IF(AND('Mapa final'!#REF!="Alta",'Mapa final'!#REF!="Catastrófico"),CONCATENATE("R4C",'Mapa final'!#REF!),"")</f>
        <v>#REF!</v>
      </c>
      <c r="AJ19" s="55" t="e">
        <f>IF(AND('Mapa final'!#REF!="Alta",'Mapa final'!#REF!="Catastrófico"),CONCATENATE("R4C",'Mapa final'!#REF!),"")</f>
        <v>#REF!</v>
      </c>
      <c r="AK19" s="55" t="e">
        <f>IF(AND('Mapa final'!#REF!="Alta",'Mapa final'!#REF!="Catastrófico"),CONCATENATE("R4C",'Mapa final'!#REF!),"")</f>
        <v>#REF!</v>
      </c>
      <c r="AL19" s="55" t="e">
        <f>IF(AND('Mapa final'!#REF!="Alta",'Mapa final'!#REF!="Catastrófico"),CONCATENATE("R4C",'Mapa final'!#REF!),"")</f>
        <v>#REF!</v>
      </c>
      <c r="AM19" s="56" t="e">
        <f>IF(AND('Mapa final'!#REF!="Alta",'Mapa final'!#REF!="Catastrófico"),CONCATENATE("R4C",'Mapa final'!#REF!),"")</f>
        <v>#REF!</v>
      </c>
      <c r="AN19" s="82"/>
      <c r="AO19" s="370"/>
      <c r="AP19" s="371"/>
      <c r="AQ19" s="371"/>
      <c r="AR19" s="371"/>
      <c r="AS19" s="371"/>
      <c r="AT19" s="37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319"/>
      <c r="C20" s="319"/>
      <c r="D20" s="320"/>
      <c r="E20" s="360"/>
      <c r="F20" s="361"/>
      <c r="G20" s="361"/>
      <c r="H20" s="361"/>
      <c r="I20" s="361"/>
      <c r="J20" s="66" t="e">
        <f>IF(AND('Mapa final'!#REF!="Alta",'Mapa final'!#REF!="Leve"),CONCATENATE("R5C",'Mapa final'!#REF!),"")</f>
        <v>#REF!</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e">
        <f>IF(AND('Mapa final'!#REF!="Alta",'Mapa final'!#REF!="Leve"),CONCATENATE("R5C",'Mapa final'!#REF!),"")</f>
        <v>#REF!</v>
      </c>
      <c r="O20" s="68" t="e">
        <f>IF(AND('Mapa final'!#REF!="Alta",'Mapa final'!#REF!="Leve"),CONCATENATE("R5C",'Mapa final'!#REF!),"")</f>
        <v>#REF!</v>
      </c>
      <c r="P20" s="66" t="e">
        <f>IF(AND('Mapa final'!#REF!="Alta",'Mapa final'!#REF!="Menor"),CONCATENATE("R5C",'Mapa final'!#REF!),"")</f>
        <v>#REF!</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e">
        <f>IF(AND('Mapa final'!#REF!="Alta",'Mapa final'!#REF!="Menor"),CONCATENATE("R5C",'Mapa final'!#REF!),"")</f>
        <v>#REF!</v>
      </c>
      <c r="U20" s="68" t="e">
        <f>IF(AND('Mapa final'!#REF!="Alta",'Mapa final'!#REF!="Menor"),CONCATENATE("R5C",'Mapa final'!#REF!),"")</f>
        <v>#REF!</v>
      </c>
      <c r="V20" s="51" t="e">
        <f>IF(AND('Mapa final'!#REF!="Alta",'Mapa final'!#REF!="Moderado"),CONCATENATE("R5C",'Mapa final'!#REF!),"")</f>
        <v>#REF!</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e">
        <f>IF(AND('Mapa final'!#REF!="Alta",'Mapa final'!#REF!="Moderado"),CONCATENATE("R5C",'Mapa final'!#REF!),"")</f>
        <v>#REF!</v>
      </c>
      <c r="AA20" s="53" t="e">
        <f>IF(AND('Mapa final'!#REF!="Alta",'Mapa final'!#REF!="Moderado"),CONCATENATE("R5C",'Mapa final'!#REF!),"")</f>
        <v>#REF!</v>
      </c>
      <c r="AB20" s="51" t="e">
        <f>IF(AND('Mapa final'!#REF!="Alta",'Mapa final'!#REF!="Mayor"),CONCATENATE("R5C",'Mapa final'!#REF!),"")</f>
        <v>#REF!</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e">
        <f>IF(AND('Mapa final'!#REF!="Alta",'Mapa final'!#REF!="Mayor"),CONCATENATE("R5C",'Mapa final'!#REF!),"")</f>
        <v>#REF!</v>
      </c>
      <c r="AG20" s="53" t="e">
        <f>IF(AND('Mapa final'!#REF!="Alta",'Mapa final'!#REF!="Mayor"),CONCATENATE("R5C",'Mapa final'!#REF!),"")</f>
        <v>#REF!</v>
      </c>
      <c r="AH20" s="54" t="e">
        <f>IF(AND('Mapa final'!#REF!="Alta",'Mapa final'!#REF!="Catastrófico"),CONCATENATE("R5C",'Mapa final'!#REF!),"")</f>
        <v>#REF!</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e">
        <f>IF(AND('Mapa final'!#REF!="Alta",'Mapa final'!#REF!="Catastrófico"),CONCATENATE("R5C",'Mapa final'!#REF!),"")</f>
        <v>#REF!</v>
      </c>
      <c r="AM20" s="56" t="e">
        <f>IF(AND('Mapa final'!#REF!="Alta",'Mapa final'!#REF!="Catastrófico"),CONCATENATE("R5C",'Mapa final'!#REF!),"")</f>
        <v>#REF!</v>
      </c>
      <c r="AN20" s="82"/>
      <c r="AO20" s="370"/>
      <c r="AP20" s="371"/>
      <c r="AQ20" s="371"/>
      <c r="AR20" s="371"/>
      <c r="AS20" s="371"/>
      <c r="AT20" s="37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319"/>
      <c r="C21" s="319"/>
      <c r="D21" s="320"/>
      <c r="E21" s="360"/>
      <c r="F21" s="361"/>
      <c r="G21" s="361"/>
      <c r="H21" s="361"/>
      <c r="I21" s="361"/>
      <c r="J21" s="66" t="str">
        <f ca="1">IF(AND('Mapa final'!$Y$16="Alta",'Mapa final'!$AA$16="Leve"),CONCATENATE("R6C",'Mapa final'!$O$16),"")</f>
        <v/>
      </c>
      <c r="K21" s="67" t="str">
        <f ca="1">IF(AND('Mapa final'!$Y$17="Alta",'Mapa final'!$AA$17="Leve"),CONCATENATE("R6C",'Mapa final'!$O$17),"")</f>
        <v/>
      </c>
      <c r="L21" s="67" t="str">
        <f ca="1">IF(AND('Mapa final'!$Y$18="Alta",'Mapa final'!$AA$18="Leve"),CONCATENATE("R6C",'Mapa final'!$O$18),"")</f>
        <v/>
      </c>
      <c r="M21" s="67" t="str">
        <f ca="1">IF(AND('Mapa final'!$Y$19="Alta",'Mapa final'!$AA$19="Leve"),CONCATENATE("R6C",'Mapa final'!$O$19),"")</f>
        <v/>
      </c>
      <c r="N21" s="67" t="str">
        <f ca="1">IF(AND('Mapa final'!$Y$20="Alta",'Mapa final'!$AA$20="Leve"),CONCATENATE("R6C",'Mapa final'!$O$20),"")</f>
        <v/>
      </c>
      <c r="O21" s="68" t="e">
        <f>IF(AND('Mapa final'!#REF!="Alta",'Mapa final'!#REF!="Leve"),CONCATENATE("R6C",'Mapa final'!#REF!),"")</f>
        <v>#REF!</v>
      </c>
      <c r="P21" s="66" t="str">
        <f ca="1">IF(AND('Mapa final'!$Y$16="Alta",'Mapa final'!$AA$16="Menor"),CONCATENATE("R6C",'Mapa final'!$O$16),"")</f>
        <v/>
      </c>
      <c r="Q21" s="67" t="str">
        <f ca="1">IF(AND('Mapa final'!$Y$17="Alta",'Mapa final'!$AA$17="Menor"),CONCATENATE("R6C",'Mapa final'!$O$17),"")</f>
        <v/>
      </c>
      <c r="R21" s="67" t="str">
        <f ca="1">IF(AND('Mapa final'!$Y$18="Alta",'Mapa final'!$AA$18="Menor"),CONCATENATE("R6C",'Mapa final'!$O$18),"")</f>
        <v/>
      </c>
      <c r="S21" s="67" t="str">
        <f ca="1">IF(AND('Mapa final'!$Y$19="Alta",'Mapa final'!$AA$19="Menor"),CONCATENATE("R6C",'Mapa final'!$O$19),"")</f>
        <v/>
      </c>
      <c r="T21" s="67" t="str">
        <f ca="1">IF(AND('Mapa final'!$Y$20="Alta",'Mapa final'!$AA$20="Menor"),CONCATENATE("R6C",'Mapa final'!$O$20),"")</f>
        <v/>
      </c>
      <c r="U21" s="68" t="e">
        <f>IF(AND('Mapa final'!#REF!="Alta",'Mapa final'!#REF!="Menor"),CONCATENATE("R6C",'Mapa final'!#REF!),"")</f>
        <v>#REF!</v>
      </c>
      <c r="V21" s="51" t="str">
        <f ca="1">IF(AND('Mapa final'!$Y$16="Alta",'Mapa final'!$AA$16="Moderado"),CONCATENATE("R6C",'Mapa final'!$O$16),"")</f>
        <v/>
      </c>
      <c r="W21" s="52" t="str">
        <f ca="1">IF(AND('Mapa final'!$Y$17="Alta",'Mapa final'!$AA$17="Moderado"),CONCATENATE("R6C",'Mapa final'!$O$17),"")</f>
        <v/>
      </c>
      <c r="X21" s="52" t="str">
        <f ca="1">IF(AND('Mapa final'!$Y$18="Alta",'Mapa final'!$AA$18="Moderado"),CONCATENATE("R6C",'Mapa final'!$O$18),"")</f>
        <v/>
      </c>
      <c r="Y21" s="52" t="str">
        <f ca="1">IF(AND('Mapa final'!$Y$19="Alta",'Mapa final'!$AA$19="Moderado"),CONCATENATE("R6C",'Mapa final'!$O$19),"")</f>
        <v/>
      </c>
      <c r="Z21" s="52" t="str">
        <f ca="1">IF(AND('Mapa final'!$Y$20="Alta",'Mapa final'!$AA$20="Moderado"),CONCATENATE("R6C",'Mapa final'!$O$20),"")</f>
        <v/>
      </c>
      <c r="AA21" s="53" t="e">
        <f>IF(AND('Mapa final'!#REF!="Alta",'Mapa final'!#REF!="Moderado"),CONCATENATE("R6C",'Mapa final'!#REF!),"")</f>
        <v>#REF!</v>
      </c>
      <c r="AB21" s="51" t="str">
        <f ca="1">IF(AND('Mapa final'!$Y$16="Alta",'Mapa final'!$AA$16="Mayor"),CONCATENATE("R6C",'Mapa final'!$O$16),"")</f>
        <v/>
      </c>
      <c r="AC21" s="52" t="str">
        <f ca="1">IF(AND('Mapa final'!$Y$17="Alta",'Mapa final'!$AA$17="Mayor"),CONCATENATE("R6C",'Mapa final'!$O$17),"")</f>
        <v/>
      </c>
      <c r="AD21" s="52" t="str">
        <f ca="1">IF(AND('Mapa final'!$Y$18="Alta",'Mapa final'!$AA$18="Mayor"),CONCATENATE("R6C",'Mapa final'!$O$18),"")</f>
        <v/>
      </c>
      <c r="AE21" s="52" t="str">
        <f ca="1">IF(AND('Mapa final'!$Y$19="Alta",'Mapa final'!$AA$19="Mayor"),CONCATENATE("R6C",'Mapa final'!$O$19),"")</f>
        <v/>
      </c>
      <c r="AF21" s="52" t="str">
        <f ca="1">IF(AND('Mapa final'!$Y$20="Alta",'Mapa final'!$AA$20="Mayor"),CONCATENATE("R6C",'Mapa final'!$O$20),"")</f>
        <v/>
      </c>
      <c r="AG21" s="53" t="e">
        <f>IF(AND('Mapa final'!#REF!="Alta",'Mapa final'!#REF!="Mayor"),CONCATENATE("R6C",'Mapa final'!#REF!),"")</f>
        <v>#REF!</v>
      </c>
      <c r="AH21" s="54" t="str">
        <f ca="1">IF(AND('Mapa final'!$Y$16="Alta",'Mapa final'!$AA$16="Catastrófico"),CONCATENATE("R6C",'Mapa final'!$O$16),"")</f>
        <v/>
      </c>
      <c r="AI21" s="55" t="str">
        <f ca="1">IF(AND('Mapa final'!$Y$17="Alta",'Mapa final'!$AA$17="Catastrófico"),CONCATENATE("R6C",'Mapa final'!$O$17),"")</f>
        <v/>
      </c>
      <c r="AJ21" s="55" t="str">
        <f ca="1">IF(AND('Mapa final'!$Y$18="Alta",'Mapa final'!$AA$18="Catastrófico"),CONCATENATE("R6C",'Mapa final'!$O$18),"")</f>
        <v/>
      </c>
      <c r="AK21" s="55" t="str">
        <f ca="1">IF(AND('Mapa final'!$Y$19="Alta",'Mapa final'!$AA$19="Catastrófico"),CONCATENATE("R6C",'Mapa final'!$O$19),"")</f>
        <v/>
      </c>
      <c r="AL21" s="55" t="str">
        <f ca="1">IF(AND('Mapa final'!$Y$20="Alta",'Mapa final'!$AA$20="Catastrófico"),CONCATENATE("R6C",'Mapa final'!$O$20),"")</f>
        <v/>
      </c>
      <c r="AM21" s="56" t="e">
        <f>IF(AND('Mapa final'!#REF!="Alta",'Mapa final'!#REF!="Catastrófico"),CONCATENATE("R6C",'Mapa final'!#REF!),"")</f>
        <v>#REF!</v>
      </c>
      <c r="AN21" s="82"/>
      <c r="AO21" s="370"/>
      <c r="AP21" s="371"/>
      <c r="AQ21" s="371"/>
      <c r="AR21" s="371"/>
      <c r="AS21" s="371"/>
      <c r="AT21" s="37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319"/>
      <c r="C22" s="319"/>
      <c r="D22" s="320"/>
      <c r="E22" s="360"/>
      <c r="F22" s="361"/>
      <c r="G22" s="361"/>
      <c r="H22" s="361"/>
      <c r="I22" s="361"/>
      <c r="J22" s="66" t="e">
        <f>IF(AND('Mapa final'!#REF!="Alta",'Mapa final'!#REF!="Leve"),CONCATENATE("R7C",'Mapa final'!#REF!),"")</f>
        <v>#REF!</v>
      </c>
      <c r="K22" s="67" t="e">
        <f>IF(AND('Mapa final'!#REF!="Alta",'Mapa final'!#REF!="Leve"),CONCATENATE("R7C",'Mapa final'!#REF!),"")</f>
        <v>#REF!</v>
      </c>
      <c r="L22" s="67" t="e">
        <f>IF(AND('Mapa final'!#REF!="Alta",'Mapa final'!#REF!="Leve"),CONCATENATE("R7C",'Mapa final'!#REF!),"")</f>
        <v>#REF!</v>
      </c>
      <c r="M22" s="67" t="e">
        <f>IF(AND('Mapa final'!#REF!="Alta",'Mapa final'!#REF!="Leve"),CONCATENATE("R7C",'Mapa final'!#REF!),"")</f>
        <v>#REF!</v>
      </c>
      <c r="N22" s="67" t="e">
        <f>IF(AND('Mapa final'!#REF!="Alta",'Mapa final'!#REF!="Leve"),CONCATENATE("R7C",'Mapa final'!#REF!),"")</f>
        <v>#REF!</v>
      </c>
      <c r="O22" s="68" t="e">
        <f>IF(AND('Mapa final'!#REF!="Alta",'Mapa final'!#REF!="Leve"),CONCATENATE("R7C",'Mapa final'!#REF!),"")</f>
        <v>#REF!</v>
      </c>
      <c r="P22" s="66" t="e">
        <f>IF(AND('Mapa final'!#REF!="Alta",'Mapa final'!#REF!="Menor"),CONCATENATE("R7C",'Mapa final'!#REF!),"")</f>
        <v>#REF!</v>
      </c>
      <c r="Q22" s="67" t="e">
        <f>IF(AND('Mapa final'!#REF!="Alta",'Mapa final'!#REF!="Menor"),CONCATENATE("R7C",'Mapa final'!#REF!),"")</f>
        <v>#REF!</v>
      </c>
      <c r="R22" s="67" t="e">
        <f>IF(AND('Mapa final'!#REF!="Alta",'Mapa final'!#REF!="Menor"),CONCATENATE("R7C",'Mapa final'!#REF!),"")</f>
        <v>#REF!</v>
      </c>
      <c r="S22" s="67" t="e">
        <f>IF(AND('Mapa final'!#REF!="Alta",'Mapa final'!#REF!="Menor"),CONCATENATE("R7C",'Mapa final'!#REF!),"")</f>
        <v>#REF!</v>
      </c>
      <c r="T22" s="67" t="e">
        <f>IF(AND('Mapa final'!#REF!="Alta",'Mapa final'!#REF!="Menor"),CONCATENATE("R7C",'Mapa final'!#REF!),"")</f>
        <v>#REF!</v>
      </c>
      <c r="U22" s="68" t="e">
        <f>IF(AND('Mapa final'!#REF!="Alta",'Mapa final'!#REF!="Menor"),CONCATENATE("R7C",'Mapa final'!#REF!),"")</f>
        <v>#REF!</v>
      </c>
      <c r="V22" s="51" t="e">
        <f>IF(AND('Mapa final'!#REF!="Alta",'Mapa final'!#REF!="Moderado"),CONCATENATE("R7C",'Mapa final'!#REF!),"")</f>
        <v>#REF!</v>
      </c>
      <c r="W22" s="52" t="e">
        <f>IF(AND('Mapa final'!#REF!="Alta",'Mapa final'!#REF!="Moderado"),CONCATENATE("R7C",'Mapa final'!#REF!),"")</f>
        <v>#REF!</v>
      </c>
      <c r="X22" s="52" t="e">
        <f>IF(AND('Mapa final'!#REF!="Alta",'Mapa final'!#REF!="Moderado"),CONCATENATE("R7C",'Mapa final'!#REF!),"")</f>
        <v>#REF!</v>
      </c>
      <c r="Y22" s="52" t="e">
        <f>IF(AND('Mapa final'!#REF!="Alta",'Mapa final'!#REF!="Moderado"),CONCATENATE("R7C",'Mapa final'!#REF!),"")</f>
        <v>#REF!</v>
      </c>
      <c r="Z22" s="52" t="e">
        <f>IF(AND('Mapa final'!#REF!="Alta",'Mapa final'!#REF!="Moderado"),CONCATENATE("R7C",'Mapa final'!#REF!),"")</f>
        <v>#REF!</v>
      </c>
      <c r="AA22" s="53" t="e">
        <f>IF(AND('Mapa final'!#REF!="Alta",'Mapa final'!#REF!="Moderado"),CONCATENATE("R7C",'Mapa final'!#REF!),"")</f>
        <v>#REF!</v>
      </c>
      <c r="AB22" s="51" t="e">
        <f>IF(AND('Mapa final'!#REF!="Alta",'Mapa final'!#REF!="Mayor"),CONCATENATE("R7C",'Mapa final'!#REF!),"")</f>
        <v>#REF!</v>
      </c>
      <c r="AC22" s="52" t="e">
        <f>IF(AND('Mapa final'!#REF!="Alta",'Mapa final'!#REF!="Mayor"),CONCATENATE("R7C",'Mapa final'!#REF!),"")</f>
        <v>#REF!</v>
      </c>
      <c r="AD22" s="52" t="e">
        <f>IF(AND('Mapa final'!#REF!="Alta",'Mapa final'!#REF!="Mayor"),CONCATENATE("R7C",'Mapa final'!#REF!),"")</f>
        <v>#REF!</v>
      </c>
      <c r="AE22" s="52" t="e">
        <f>IF(AND('Mapa final'!#REF!="Alta",'Mapa final'!#REF!="Mayor"),CONCATENATE("R7C",'Mapa final'!#REF!),"")</f>
        <v>#REF!</v>
      </c>
      <c r="AF22" s="52" t="e">
        <f>IF(AND('Mapa final'!#REF!="Alta",'Mapa final'!#REF!="Mayor"),CONCATENATE("R7C",'Mapa final'!#REF!),"")</f>
        <v>#REF!</v>
      </c>
      <c r="AG22" s="53" t="e">
        <f>IF(AND('Mapa final'!#REF!="Alta",'Mapa final'!#REF!="Mayor"),CONCATENATE("R7C",'Mapa final'!#REF!),"")</f>
        <v>#REF!</v>
      </c>
      <c r="AH22" s="54" t="e">
        <f>IF(AND('Mapa final'!#REF!="Alta",'Mapa final'!#REF!="Catastrófico"),CONCATENATE("R7C",'Mapa final'!#REF!),"")</f>
        <v>#REF!</v>
      </c>
      <c r="AI22" s="55" t="e">
        <f>IF(AND('Mapa final'!#REF!="Alta",'Mapa final'!#REF!="Catastrófico"),CONCATENATE("R7C",'Mapa final'!#REF!),"")</f>
        <v>#REF!</v>
      </c>
      <c r="AJ22" s="55" t="e">
        <f>IF(AND('Mapa final'!#REF!="Alta",'Mapa final'!#REF!="Catastrófico"),CONCATENATE("R7C",'Mapa final'!#REF!),"")</f>
        <v>#REF!</v>
      </c>
      <c r="AK22" s="55" t="e">
        <f>IF(AND('Mapa final'!#REF!="Alta",'Mapa final'!#REF!="Catastrófico"),CONCATENATE("R7C",'Mapa final'!#REF!),"")</f>
        <v>#REF!</v>
      </c>
      <c r="AL22" s="55" t="e">
        <f>IF(AND('Mapa final'!#REF!="Alta",'Mapa final'!#REF!="Catastrófico"),CONCATENATE("R7C",'Mapa final'!#REF!),"")</f>
        <v>#REF!</v>
      </c>
      <c r="AM22" s="56" t="e">
        <f>IF(AND('Mapa final'!#REF!="Alta",'Mapa final'!#REF!="Catastrófico"),CONCATENATE("R7C",'Mapa final'!#REF!),"")</f>
        <v>#REF!</v>
      </c>
      <c r="AN22" s="82"/>
      <c r="AO22" s="370"/>
      <c r="AP22" s="371"/>
      <c r="AQ22" s="371"/>
      <c r="AR22" s="371"/>
      <c r="AS22" s="371"/>
      <c r="AT22" s="37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319"/>
      <c r="C23" s="319"/>
      <c r="D23" s="320"/>
      <c r="E23" s="360"/>
      <c r="F23" s="361"/>
      <c r="G23" s="361"/>
      <c r="H23" s="361"/>
      <c r="I23" s="361"/>
      <c r="J23" s="66" t="e">
        <f>IF(AND('Mapa final'!#REF!="Alta",'Mapa final'!#REF!="Leve"),CONCATENATE("R8C",'Mapa final'!#REF!),"")</f>
        <v>#REF!</v>
      </c>
      <c r="K23" s="67" t="e">
        <f>IF(AND('Mapa final'!#REF!="Alta",'Mapa final'!#REF!="Leve"),CONCATENATE("R8C",'Mapa final'!#REF!),"")</f>
        <v>#REF!</v>
      </c>
      <c r="L23" s="67" t="e">
        <f>IF(AND('Mapa final'!#REF!="Alta",'Mapa final'!#REF!="Leve"),CONCATENATE("R8C",'Mapa final'!#REF!),"")</f>
        <v>#REF!</v>
      </c>
      <c r="M23" s="67" t="e">
        <f>IF(AND('Mapa final'!#REF!="Alta",'Mapa final'!#REF!="Leve"),CONCATENATE("R8C",'Mapa final'!#REF!),"")</f>
        <v>#REF!</v>
      </c>
      <c r="N23" s="67" t="e">
        <f>IF(AND('Mapa final'!#REF!="Alta",'Mapa final'!#REF!="Leve"),CONCATENATE("R8C",'Mapa final'!#REF!),"")</f>
        <v>#REF!</v>
      </c>
      <c r="O23" s="68" t="e">
        <f>IF(AND('Mapa final'!#REF!="Alta",'Mapa final'!#REF!="Leve"),CONCATENATE("R8C",'Mapa final'!#REF!),"")</f>
        <v>#REF!</v>
      </c>
      <c r="P23" s="66" t="e">
        <f>IF(AND('Mapa final'!#REF!="Alta",'Mapa final'!#REF!="Menor"),CONCATENATE("R8C",'Mapa final'!#REF!),"")</f>
        <v>#REF!</v>
      </c>
      <c r="Q23" s="67" t="e">
        <f>IF(AND('Mapa final'!#REF!="Alta",'Mapa final'!#REF!="Menor"),CONCATENATE("R8C",'Mapa final'!#REF!),"")</f>
        <v>#REF!</v>
      </c>
      <c r="R23" s="67" t="e">
        <f>IF(AND('Mapa final'!#REF!="Alta",'Mapa final'!#REF!="Menor"),CONCATENATE("R8C",'Mapa final'!#REF!),"")</f>
        <v>#REF!</v>
      </c>
      <c r="S23" s="67" t="e">
        <f>IF(AND('Mapa final'!#REF!="Alta",'Mapa final'!#REF!="Menor"),CONCATENATE("R8C",'Mapa final'!#REF!),"")</f>
        <v>#REF!</v>
      </c>
      <c r="T23" s="67" t="e">
        <f>IF(AND('Mapa final'!#REF!="Alta",'Mapa final'!#REF!="Menor"),CONCATENATE("R8C",'Mapa final'!#REF!),"")</f>
        <v>#REF!</v>
      </c>
      <c r="U23" s="68" t="e">
        <f>IF(AND('Mapa final'!#REF!="Alta",'Mapa final'!#REF!="Menor"),CONCATENATE("R8C",'Mapa final'!#REF!),"")</f>
        <v>#REF!</v>
      </c>
      <c r="V23" s="51" t="e">
        <f>IF(AND('Mapa final'!#REF!="Alta",'Mapa final'!#REF!="Moderado"),CONCATENATE("R8C",'Mapa final'!#REF!),"")</f>
        <v>#REF!</v>
      </c>
      <c r="W23" s="52" t="e">
        <f>IF(AND('Mapa final'!#REF!="Alta",'Mapa final'!#REF!="Moderado"),CONCATENATE("R8C",'Mapa final'!#REF!),"")</f>
        <v>#REF!</v>
      </c>
      <c r="X23" s="52" t="e">
        <f>IF(AND('Mapa final'!#REF!="Alta",'Mapa final'!#REF!="Moderado"),CONCATENATE("R8C",'Mapa final'!#REF!),"")</f>
        <v>#REF!</v>
      </c>
      <c r="Y23" s="52" t="e">
        <f>IF(AND('Mapa final'!#REF!="Alta",'Mapa final'!#REF!="Moderado"),CONCATENATE("R8C",'Mapa final'!#REF!),"")</f>
        <v>#REF!</v>
      </c>
      <c r="Z23" s="52" t="e">
        <f>IF(AND('Mapa final'!#REF!="Alta",'Mapa final'!#REF!="Moderado"),CONCATENATE("R8C",'Mapa final'!#REF!),"")</f>
        <v>#REF!</v>
      </c>
      <c r="AA23" s="53" t="e">
        <f>IF(AND('Mapa final'!#REF!="Alta",'Mapa final'!#REF!="Moderado"),CONCATENATE("R8C",'Mapa final'!#REF!),"")</f>
        <v>#REF!</v>
      </c>
      <c r="AB23" s="51" t="e">
        <f>IF(AND('Mapa final'!#REF!="Alta",'Mapa final'!#REF!="Mayor"),CONCATENATE("R8C",'Mapa final'!#REF!),"")</f>
        <v>#REF!</v>
      </c>
      <c r="AC23" s="52" t="e">
        <f>IF(AND('Mapa final'!#REF!="Alta",'Mapa final'!#REF!="Mayor"),CONCATENATE("R8C",'Mapa final'!#REF!),"")</f>
        <v>#REF!</v>
      </c>
      <c r="AD23" s="52" t="e">
        <f>IF(AND('Mapa final'!#REF!="Alta",'Mapa final'!#REF!="Mayor"),CONCATENATE("R8C",'Mapa final'!#REF!),"")</f>
        <v>#REF!</v>
      </c>
      <c r="AE23" s="52" t="e">
        <f>IF(AND('Mapa final'!#REF!="Alta",'Mapa final'!#REF!="Mayor"),CONCATENATE("R8C",'Mapa final'!#REF!),"")</f>
        <v>#REF!</v>
      </c>
      <c r="AF23" s="52" t="e">
        <f>IF(AND('Mapa final'!#REF!="Alta",'Mapa final'!#REF!="Mayor"),CONCATENATE("R8C",'Mapa final'!#REF!),"")</f>
        <v>#REF!</v>
      </c>
      <c r="AG23" s="53" t="e">
        <f>IF(AND('Mapa final'!#REF!="Alta",'Mapa final'!#REF!="Mayor"),CONCATENATE("R8C",'Mapa final'!#REF!),"")</f>
        <v>#REF!</v>
      </c>
      <c r="AH23" s="54" t="e">
        <f>IF(AND('Mapa final'!#REF!="Alta",'Mapa final'!#REF!="Catastrófico"),CONCATENATE("R8C",'Mapa final'!#REF!),"")</f>
        <v>#REF!</v>
      </c>
      <c r="AI23" s="55" t="e">
        <f>IF(AND('Mapa final'!#REF!="Alta",'Mapa final'!#REF!="Catastrófico"),CONCATENATE("R8C",'Mapa final'!#REF!),"")</f>
        <v>#REF!</v>
      </c>
      <c r="AJ23" s="55" t="e">
        <f>IF(AND('Mapa final'!#REF!="Alta",'Mapa final'!#REF!="Catastrófico"),CONCATENATE("R8C",'Mapa final'!#REF!),"")</f>
        <v>#REF!</v>
      </c>
      <c r="AK23" s="55" t="e">
        <f>IF(AND('Mapa final'!#REF!="Alta",'Mapa final'!#REF!="Catastrófico"),CONCATENATE("R8C",'Mapa final'!#REF!),"")</f>
        <v>#REF!</v>
      </c>
      <c r="AL23" s="55" t="e">
        <f>IF(AND('Mapa final'!#REF!="Alta",'Mapa final'!#REF!="Catastrófico"),CONCATENATE("R8C",'Mapa final'!#REF!),"")</f>
        <v>#REF!</v>
      </c>
      <c r="AM23" s="56" t="e">
        <f>IF(AND('Mapa final'!#REF!="Alta",'Mapa final'!#REF!="Catastrófico"),CONCATENATE("R8C",'Mapa final'!#REF!),"")</f>
        <v>#REF!</v>
      </c>
      <c r="AN23" s="82"/>
      <c r="AO23" s="370"/>
      <c r="AP23" s="371"/>
      <c r="AQ23" s="371"/>
      <c r="AR23" s="371"/>
      <c r="AS23" s="371"/>
      <c r="AT23" s="37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319"/>
      <c r="C24" s="319"/>
      <c r="D24" s="320"/>
      <c r="E24" s="360"/>
      <c r="F24" s="361"/>
      <c r="G24" s="361"/>
      <c r="H24" s="361"/>
      <c r="I24" s="361"/>
      <c r="J24" s="66" t="e">
        <f>IF(AND('Mapa final'!#REF!="Alta",'Mapa final'!#REF!="Leve"),CONCATENATE("R9C",'Mapa final'!#REF!),"")</f>
        <v>#REF!</v>
      </c>
      <c r="K24" s="67" t="e">
        <f>IF(AND('Mapa final'!#REF!="Alta",'Mapa final'!#REF!="Leve"),CONCATENATE("R9C",'Mapa final'!#REF!),"")</f>
        <v>#REF!</v>
      </c>
      <c r="L24" s="67" t="e">
        <f>IF(AND('Mapa final'!#REF!="Alta",'Mapa final'!#REF!="Leve"),CONCATENATE("R9C",'Mapa final'!#REF!),"")</f>
        <v>#REF!</v>
      </c>
      <c r="M24" s="67" t="e">
        <f>IF(AND('Mapa final'!#REF!="Alta",'Mapa final'!#REF!="Leve"),CONCATENATE("R9C",'Mapa final'!#REF!),"")</f>
        <v>#REF!</v>
      </c>
      <c r="N24" s="67" t="e">
        <f>IF(AND('Mapa final'!#REF!="Alta",'Mapa final'!#REF!="Leve"),CONCATENATE("R9C",'Mapa final'!#REF!),"")</f>
        <v>#REF!</v>
      </c>
      <c r="O24" s="68" t="e">
        <f>IF(AND('Mapa final'!#REF!="Alta",'Mapa final'!#REF!="Leve"),CONCATENATE("R9C",'Mapa final'!#REF!),"")</f>
        <v>#REF!</v>
      </c>
      <c r="P24" s="66" t="e">
        <f>IF(AND('Mapa final'!#REF!="Alta",'Mapa final'!#REF!="Menor"),CONCATENATE("R9C",'Mapa final'!#REF!),"")</f>
        <v>#REF!</v>
      </c>
      <c r="Q24" s="67" t="e">
        <f>IF(AND('Mapa final'!#REF!="Alta",'Mapa final'!#REF!="Menor"),CONCATENATE("R9C",'Mapa final'!#REF!),"")</f>
        <v>#REF!</v>
      </c>
      <c r="R24" s="67" t="e">
        <f>IF(AND('Mapa final'!#REF!="Alta",'Mapa final'!#REF!="Menor"),CONCATENATE("R9C",'Mapa final'!#REF!),"")</f>
        <v>#REF!</v>
      </c>
      <c r="S24" s="67" t="e">
        <f>IF(AND('Mapa final'!#REF!="Alta",'Mapa final'!#REF!="Menor"),CONCATENATE("R9C",'Mapa final'!#REF!),"")</f>
        <v>#REF!</v>
      </c>
      <c r="T24" s="67" t="e">
        <f>IF(AND('Mapa final'!#REF!="Alta",'Mapa final'!#REF!="Menor"),CONCATENATE("R9C",'Mapa final'!#REF!),"")</f>
        <v>#REF!</v>
      </c>
      <c r="U24" s="68" t="e">
        <f>IF(AND('Mapa final'!#REF!="Alta",'Mapa final'!#REF!="Menor"),CONCATENATE("R9C",'Mapa final'!#REF!),"")</f>
        <v>#REF!</v>
      </c>
      <c r="V24" s="51" t="e">
        <f>IF(AND('Mapa final'!#REF!="Alta",'Mapa final'!#REF!="Moderado"),CONCATENATE("R9C",'Mapa final'!#REF!),"")</f>
        <v>#REF!</v>
      </c>
      <c r="W24" s="52" t="e">
        <f>IF(AND('Mapa final'!#REF!="Alta",'Mapa final'!#REF!="Moderado"),CONCATENATE("R9C",'Mapa final'!#REF!),"")</f>
        <v>#REF!</v>
      </c>
      <c r="X24" s="52" t="e">
        <f>IF(AND('Mapa final'!#REF!="Alta",'Mapa final'!#REF!="Moderado"),CONCATENATE("R9C",'Mapa final'!#REF!),"")</f>
        <v>#REF!</v>
      </c>
      <c r="Y24" s="52" t="e">
        <f>IF(AND('Mapa final'!#REF!="Alta",'Mapa final'!#REF!="Moderado"),CONCATENATE("R9C",'Mapa final'!#REF!),"")</f>
        <v>#REF!</v>
      </c>
      <c r="Z24" s="52" t="e">
        <f>IF(AND('Mapa final'!#REF!="Alta",'Mapa final'!#REF!="Moderado"),CONCATENATE("R9C",'Mapa final'!#REF!),"")</f>
        <v>#REF!</v>
      </c>
      <c r="AA24" s="53" t="e">
        <f>IF(AND('Mapa final'!#REF!="Alta",'Mapa final'!#REF!="Moderado"),CONCATENATE("R9C",'Mapa final'!#REF!),"")</f>
        <v>#REF!</v>
      </c>
      <c r="AB24" s="51" t="e">
        <f>IF(AND('Mapa final'!#REF!="Alta",'Mapa final'!#REF!="Mayor"),CONCATENATE("R9C",'Mapa final'!#REF!),"")</f>
        <v>#REF!</v>
      </c>
      <c r="AC24" s="52" t="e">
        <f>IF(AND('Mapa final'!#REF!="Alta",'Mapa final'!#REF!="Mayor"),CONCATENATE("R9C",'Mapa final'!#REF!),"")</f>
        <v>#REF!</v>
      </c>
      <c r="AD24" s="52" t="e">
        <f>IF(AND('Mapa final'!#REF!="Alta",'Mapa final'!#REF!="Mayor"),CONCATENATE("R9C",'Mapa final'!#REF!),"")</f>
        <v>#REF!</v>
      </c>
      <c r="AE24" s="52" t="e">
        <f>IF(AND('Mapa final'!#REF!="Alta",'Mapa final'!#REF!="Mayor"),CONCATENATE("R9C",'Mapa final'!#REF!),"")</f>
        <v>#REF!</v>
      </c>
      <c r="AF24" s="52" t="e">
        <f>IF(AND('Mapa final'!#REF!="Alta",'Mapa final'!#REF!="Mayor"),CONCATENATE("R9C",'Mapa final'!#REF!),"")</f>
        <v>#REF!</v>
      </c>
      <c r="AG24" s="53" t="e">
        <f>IF(AND('Mapa final'!#REF!="Alta",'Mapa final'!#REF!="Mayor"),CONCATENATE("R9C",'Mapa final'!#REF!),"")</f>
        <v>#REF!</v>
      </c>
      <c r="AH24" s="54" t="e">
        <f>IF(AND('Mapa final'!#REF!="Alta",'Mapa final'!#REF!="Catastrófico"),CONCATENATE("R9C",'Mapa final'!#REF!),"")</f>
        <v>#REF!</v>
      </c>
      <c r="AI24" s="55" t="e">
        <f>IF(AND('Mapa final'!#REF!="Alta",'Mapa final'!#REF!="Catastrófico"),CONCATENATE("R9C",'Mapa final'!#REF!),"")</f>
        <v>#REF!</v>
      </c>
      <c r="AJ24" s="55" t="e">
        <f>IF(AND('Mapa final'!#REF!="Alta",'Mapa final'!#REF!="Catastrófico"),CONCATENATE("R9C",'Mapa final'!#REF!),"")</f>
        <v>#REF!</v>
      </c>
      <c r="AK24" s="55" t="e">
        <f>IF(AND('Mapa final'!#REF!="Alta",'Mapa final'!#REF!="Catastrófico"),CONCATENATE("R9C",'Mapa final'!#REF!),"")</f>
        <v>#REF!</v>
      </c>
      <c r="AL24" s="55" t="e">
        <f>IF(AND('Mapa final'!#REF!="Alta",'Mapa final'!#REF!="Catastrófico"),CONCATENATE("R9C",'Mapa final'!#REF!),"")</f>
        <v>#REF!</v>
      </c>
      <c r="AM24" s="56" t="e">
        <f>IF(AND('Mapa final'!#REF!="Alta",'Mapa final'!#REF!="Catastrófico"),CONCATENATE("R9C",'Mapa final'!#REF!),"")</f>
        <v>#REF!</v>
      </c>
      <c r="AN24" s="82"/>
      <c r="AO24" s="370"/>
      <c r="AP24" s="371"/>
      <c r="AQ24" s="371"/>
      <c r="AR24" s="371"/>
      <c r="AS24" s="371"/>
      <c r="AT24" s="37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319"/>
      <c r="C25" s="319"/>
      <c r="D25" s="320"/>
      <c r="E25" s="363"/>
      <c r="F25" s="364"/>
      <c r="G25" s="364"/>
      <c r="H25" s="364"/>
      <c r="I25" s="364"/>
      <c r="J25" s="69" t="str">
        <f ca="1">IF(AND('Mapa final'!$Y$21="Alta",'Mapa final'!$AA$21="Leve"),CONCATENATE("R10C",'Mapa final'!$O$21),"")</f>
        <v/>
      </c>
      <c r="K25" s="70" t="str">
        <f ca="1">IF(AND('Mapa final'!$Y$22="Alta",'Mapa final'!$AA$22="Leve"),CONCATENATE("R10C",'Mapa final'!$O$22),"")</f>
        <v/>
      </c>
      <c r="L25" s="70" t="str">
        <f ca="1">IF(AND('Mapa final'!$Y$23="Alta",'Mapa final'!$AA$23="Leve"),CONCATENATE("R10C",'Mapa final'!$O$23),"")</f>
        <v/>
      </c>
      <c r="M25" s="70" t="str">
        <f ca="1">IF(AND('Mapa final'!$Y$24="Alta",'Mapa final'!$AA$24="Leve"),CONCATENATE("R10C",'Mapa final'!$O$24),"")</f>
        <v/>
      </c>
      <c r="N25" s="70" t="str">
        <f ca="1">IF(AND('Mapa final'!$Y$25="Alta",'Mapa final'!$AA$25="Leve"),CONCATENATE("R10C",'Mapa final'!$O$25),"")</f>
        <v/>
      </c>
      <c r="O25" s="71" t="str">
        <f>IF(AND('Mapa final'!$Y$26="Alta",'Mapa final'!$AA$26="Leve"),CONCATENATE("R10C",'Mapa final'!$O$26),"")</f>
        <v/>
      </c>
      <c r="P25" s="69" t="str">
        <f ca="1">IF(AND('Mapa final'!$Y$21="Alta",'Mapa final'!$AA$21="Menor"),CONCATENATE("R10C",'Mapa final'!$O$21),"")</f>
        <v/>
      </c>
      <c r="Q25" s="70" t="str">
        <f ca="1">IF(AND('Mapa final'!$Y$22="Alta",'Mapa final'!$AA$22="Menor"),CONCATENATE("R10C",'Mapa final'!$O$22),"")</f>
        <v/>
      </c>
      <c r="R25" s="70" t="str">
        <f ca="1">IF(AND('Mapa final'!$Y$23="Alta",'Mapa final'!$AA$23="Menor"),CONCATENATE("R10C",'Mapa final'!$O$23),"")</f>
        <v/>
      </c>
      <c r="S25" s="70" t="str">
        <f ca="1">IF(AND('Mapa final'!$Y$24="Alta",'Mapa final'!$AA$24="Menor"),CONCATENATE("R10C",'Mapa final'!$O$24),"")</f>
        <v/>
      </c>
      <c r="T25" s="70" t="str">
        <f ca="1">IF(AND('Mapa final'!$Y$25="Alta",'Mapa final'!$AA$25="Menor"),CONCATENATE("R10C",'Mapa final'!$O$25),"")</f>
        <v/>
      </c>
      <c r="U25" s="71" t="str">
        <f>IF(AND('Mapa final'!$Y$26="Alta",'Mapa final'!$AA$26="Menor"),CONCATENATE("R10C",'Mapa final'!$O$26),"")</f>
        <v/>
      </c>
      <c r="V25" s="57" t="str">
        <f ca="1">IF(AND('Mapa final'!$Y$21="Alta",'Mapa final'!$AA$21="Moderado"),CONCATENATE("R10C",'Mapa final'!$O$21),"")</f>
        <v/>
      </c>
      <c r="W25" s="58" t="str">
        <f ca="1">IF(AND('Mapa final'!$Y$22="Alta",'Mapa final'!$AA$22="Moderado"),CONCATENATE("R10C",'Mapa final'!$O$22),"")</f>
        <v/>
      </c>
      <c r="X25" s="58" t="str">
        <f ca="1">IF(AND('Mapa final'!$Y$23="Alta",'Mapa final'!$AA$23="Moderado"),CONCATENATE("R10C",'Mapa final'!$O$23),"")</f>
        <v/>
      </c>
      <c r="Y25" s="58" t="str">
        <f ca="1">IF(AND('Mapa final'!$Y$24="Alta",'Mapa final'!$AA$24="Moderado"),CONCATENATE("R10C",'Mapa final'!$O$24),"")</f>
        <v/>
      </c>
      <c r="Z25" s="58" t="str">
        <f ca="1">IF(AND('Mapa final'!$Y$25="Alta",'Mapa final'!$AA$25="Moderado"),CONCATENATE("R10C",'Mapa final'!$O$25),"")</f>
        <v/>
      </c>
      <c r="AA25" s="59" t="str">
        <f>IF(AND('Mapa final'!$Y$26="Alta",'Mapa final'!$AA$26="Moderado"),CONCATENATE("R10C",'Mapa final'!$O$26),"")</f>
        <v/>
      </c>
      <c r="AB25" s="57" t="str">
        <f ca="1">IF(AND('Mapa final'!$Y$21="Alta",'Mapa final'!$AA$21="Mayor"),CONCATENATE("R10C",'Mapa final'!$O$21),"")</f>
        <v/>
      </c>
      <c r="AC25" s="58" t="str">
        <f ca="1">IF(AND('Mapa final'!$Y$22="Alta",'Mapa final'!$AA$22="Mayor"),CONCATENATE("R10C",'Mapa final'!$O$22),"")</f>
        <v/>
      </c>
      <c r="AD25" s="58" t="str">
        <f ca="1">IF(AND('Mapa final'!$Y$23="Alta",'Mapa final'!$AA$23="Mayor"),CONCATENATE("R10C",'Mapa final'!$O$23),"")</f>
        <v/>
      </c>
      <c r="AE25" s="58" t="str">
        <f ca="1">IF(AND('Mapa final'!$Y$24="Alta",'Mapa final'!$AA$24="Mayor"),CONCATENATE("R10C",'Mapa final'!$O$24),"")</f>
        <v/>
      </c>
      <c r="AF25" s="58" t="str">
        <f ca="1">IF(AND('Mapa final'!$Y$25="Alta",'Mapa final'!$AA$25="Mayor"),CONCATENATE("R10C",'Mapa final'!$O$25),"")</f>
        <v/>
      </c>
      <c r="AG25" s="59" t="str">
        <f>IF(AND('Mapa final'!$Y$26="Alta",'Mapa final'!$AA$26="Mayor"),CONCATENATE("R10C",'Mapa final'!$O$26),"")</f>
        <v/>
      </c>
      <c r="AH25" s="60" t="str">
        <f ca="1">IF(AND('Mapa final'!$Y$21="Alta",'Mapa final'!$AA$21="Catastrófico"),CONCATENATE("R10C",'Mapa final'!$O$21),"")</f>
        <v/>
      </c>
      <c r="AI25" s="61" t="str">
        <f ca="1">IF(AND('Mapa final'!$Y$22="Alta",'Mapa final'!$AA$22="Catastrófico"),CONCATENATE("R10C",'Mapa final'!$O$22),"")</f>
        <v/>
      </c>
      <c r="AJ25" s="61" t="str">
        <f ca="1">IF(AND('Mapa final'!$Y$23="Alta",'Mapa final'!$AA$23="Catastrófico"),CONCATENATE("R10C",'Mapa final'!$O$23),"")</f>
        <v/>
      </c>
      <c r="AK25" s="61" t="str">
        <f ca="1">IF(AND('Mapa final'!$Y$24="Alta",'Mapa final'!$AA$24="Catastrófico"),CONCATENATE("R10C",'Mapa final'!$O$24),"")</f>
        <v/>
      </c>
      <c r="AL25" s="61" t="str">
        <f ca="1">IF(AND('Mapa final'!$Y$25="Alta",'Mapa final'!$AA$25="Catastrófico"),CONCATENATE("R10C",'Mapa final'!$O$25),"")</f>
        <v/>
      </c>
      <c r="AM25" s="62" t="str">
        <f>IF(AND('Mapa final'!$Y$26="Alta",'Mapa final'!$AA$26="Catastrófico"),CONCATENATE("R10C",'Mapa final'!$O$26),"")</f>
        <v/>
      </c>
      <c r="AN25" s="82"/>
      <c r="AO25" s="373"/>
      <c r="AP25" s="374"/>
      <c r="AQ25" s="374"/>
      <c r="AR25" s="374"/>
      <c r="AS25" s="374"/>
      <c r="AT25" s="375"/>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319"/>
      <c r="C26" s="319"/>
      <c r="D26" s="320"/>
      <c r="E26" s="357" t="s">
        <v>135</v>
      </c>
      <c r="F26" s="358"/>
      <c r="G26" s="358"/>
      <c r="H26" s="358"/>
      <c r="I26" s="359"/>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e">
        <f>IF(AND('Mapa final'!#REF!="Media",'Mapa final'!#REF!="Leve"),CONCATENATE("R1C",'Mapa final'!#REF!),"")</f>
        <v>#REF!</v>
      </c>
      <c r="O26" s="65" t="e">
        <f>IF(AND('Mapa final'!#REF!="Media",'Mapa final'!#REF!="Leve"),CONCATENATE("R1C",'Mapa final'!#REF!),"")</f>
        <v>#REF!</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e">
        <f>IF(AND('Mapa final'!#REF!="Media",'Mapa final'!#REF!="Menor"),CONCATENATE("R1C",'Mapa final'!#REF!),"")</f>
        <v>#REF!</v>
      </c>
      <c r="U26" s="65" t="e">
        <f>IF(AND('Mapa final'!#REF!="Media",'Mapa final'!#REF!="Menor"),CONCATENATE("R1C",'Mapa final'!#REF!),"")</f>
        <v>#REF!</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e">
        <f>IF(AND('Mapa final'!#REF!="Media",'Mapa final'!#REF!="Moderado"),CONCATENATE("R1C",'Mapa final'!#REF!),"")</f>
        <v>#REF!</v>
      </c>
      <c r="AA26" s="65" t="e">
        <f>IF(AND('Mapa final'!#REF!="Media",'Mapa final'!#REF!="Moderado"),CONCATENATE("R1C",'Mapa final'!#REF!),"")</f>
        <v>#REF!</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e">
        <f>IF(AND('Mapa final'!#REF!="Media",'Mapa final'!#REF!="Mayor"),CONCATENATE("R1C",'Mapa final'!#REF!),"")</f>
        <v>#REF!</v>
      </c>
      <c r="AG26" s="47" t="e">
        <f>IF(AND('Mapa final'!#REF!="Media",'Mapa final'!#REF!="Mayor"),CONCATENATE("R1C",'Mapa final'!#REF!),"")</f>
        <v>#REF!</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e">
        <f>IF(AND('Mapa final'!#REF!="Media",'Mapa final'!#REF!="Catastrófico"),CONCATENATE("R1C",'Mapa final'!#REF!),"")</f>
        <v>#REF!</v>
      </c>
      <c r="AM26" s="50" t="e">
        <f>IF(AND('Mapa final'!#REF!="Media",'Mapa final'!#REF!="Catastrófico"),CONCATENATE("R1C",'Mapa final'!#REF!),"")</f>
        <v>#REF!</v>
      </c>
      <c r="AN26" s="82"/>
      <c r="AO26" s="397" t="s">
        <v>136</v>
      </c>
      <c r="AP26" s="398"/>
      <c r="AQ26" s="398"/>
      <c r="AR26" s="398"/>
      <c r="AS26" s="398"/>
      <c r="AT26" s="399"/>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319"/>
      <c r="C27" s="319"/>
      <c r="D27" s="320"/>
      <c r="E27" s="376"/>
      <c r="F27" s="361"/>
      <c r="G27" s="361"/>
      <c r="H27" s="361"/>
      <c r="I27" s="362"/>
      <c r="J27" s="66" t="e">
        <f>IF(AND('Mapa final'!#REF!="Media",'Mapa final'!#REF!="Leve"),CONCATENATE("R2C",'Mapa final'!#REF!),"")</f>
        <v>#REF!</v>
      </c>
      <c r="K27" s="67" t="e">
        <f>IF(AND('Mapa final'!#REF!="Media",'Mapa final'!#REF!="Leve"),CONCATENATE("R2C",'Mapa final'!#REF!),"")</f>
        <v>#REF!</v>
      </c>
      <c r="L27" s="67" t="e">
        <f>IF(AND('Mapa final'!#REF!="Media",'Mapa final'!#REF!="Leve"),CONCATENATE("R2C",'Mapa final'!#REF!),"")</f>
        <v>#REF!</v>
      </c>
      <c r="M27" s="67" t="e">
        <f>IF(AND('Mapa final'!#REF!="Media",'Mapa final'!#REF!="Leve"),CONCATENATE("R2C",'Mapa final'!#REF!),"")</f>
        <v>#REF!</v>
      </c>
      <c r="N27" s="67" t="e">
        <f>IF(AND('Mapa final'!#REF!="Media",'Mapa final'!#REF!="Leve"),CONCATENATE("R2C",'Mapa final'!#REF!),"")</f>
        <v>#REF!</v>
      </c>
      <c r="O27" s="68" t="e">
        <f>IF(AND('Mapa final'!#REF!="Media",'Mapa final'!#REF!="Leve"),CONCATENATE("R2C",'Mapa final'!#REF!),"")</f>
        <v>#REF!</v>
      </c>
      <c r="P27" s="66" t="e">
        <f>IF(AND('Mapa final'!#REF!="Media",'Mapa final'!#REF!="Menor"),CONCATENATE("R2C",'Mapa final'!#REF!),"")</f>
        <v>#REF!</v>
      </c>
      <c r="Q27" s="67" t="e">
        <f>IF(AND('Mapa final'!#REF!="Media",'Mapa final'!#REF!="Menor"),CONCATENATE("R2C",'Mapa final'!#REF!),"")</f>
        <v>#REF!</v>
      </c>
      <c r="R27" s="67" t="e">
        <f>IF(AND('Mapa final'!#REF!="Media",'Mapa final'!#REF!="Menor"),CONCATENATE("R2C",'Mapa final'!#REF!),"")</f>
        <v>#REF!</v>
      </c>
      <c r="S27" s="67" t="e">
        <f>IF(AND('Mapa final'!#REF!="Media",'Mapa final'!#REF!="Menor"),CONCATENATE("R2C",'Mapa final'!#REF!),"")</f>
        <v>#REF!</v>
      </c>
      <c r="T27" s="67" t="e">
        <f>IF(AND('Mapa final'!#REF!="Media",'Mapa final'!#REF!="Menor"),CONCATENATE("R2C",'Mapa final'!#REF!),"")</f>
        <v>#REF!</v>
      </c>
      <c r="U27" s="68" t="e">
        <f>IF(AND('Mapa final'!#REF!="Media",'Mapa final'!#REF!="Menor"),CONCATENATE("R2C",'Mapa final'!#REF!),"")</f>
        <v>#REF!</v>
      </c>
      <c r="V27" s="66" t="e">
        <f>IF(AND('Mapa final'!#REF!="Media",'Mapa final'!#REF!="Moderado"),CONCATENATE("R2C",'Mapa final'!#REF!),"")</f>
        <v>#REF!</v>
      </c>
      <c r="W27" s="67" t="e">
        <f>IF(AND('Mapa final'!#REF!="Media",'Mapa final'!#REF!="Moderado"),CONCATENATE("R2C",'Mapa final'!#REF!),"")</f>
        <v>#REF!</v>
      </c>
      <c r="X27" s="67" t="e">
        <f>IF(AND('Mapa final'!#REF!="Media",'Mapa final'!#REF!="Moderado"),CONCATENATE("R2C",'Mapa final'!#REF!),"")</f>
        <v>#REF!</v>
      </c>
      <c r="Y27" s="67" t="e">
        <f>IF(AND('Mapa final'!#REF!="Media",'Mapa final'!#REF!="Moderado"),CONCATENATE("R2C",'Mapa final'!#REF!),"")</f>
        <v>#REF!</v>
      </c>
      <c r="Z27" s="67" t="e">
        <f>IF(AND('Mapa final'!#REF!="Media",'Mapa final'!#REF!="Moderado"),CONCATENATE("R2C",'Mapa final'!#REF!),"")</f>
        <v>#REF!</v>
      </c>
      <c r="AA27" s="68" t="e">
        <f>IF(AND('Mapa final'!#REF!="Media",'Mapa final'!#REF!="Moderado"),CONCATENATE("R2C",'Mapa final'!#REF!),"")</f>
        <v>#REF!</v>
      </c>
      <c r="AB27" s="51" t="e">
        <f>IF(AND('Mapa final'!#REF!="Media",'Mapa final'!#REF!="Mayor"),CONCATENATE("R2C",'Mapa final'!#REF!),"")</f>
        <v>#REF!</v>
      </c>
      <c r="AC27" s="52" t="e">
        <f>IF(AND('Mapa final'!#REF!="Media",'Mapa final'!#REF!="Mayor"),CONCATENATE("R2C",'Mapa final'!#REF!),"")</f>
        <v>#REF!</v>
      </c>
      <c r="AD27" s="52" t="e">
        <f>IF(AND('Mapa final'!#REF!="Media",'Mapa final'!#REF!="Mayor"),CONCATENATE("R2C",'Mapa final'!#REF!),"")</f>
        <v>#REF!</v>
      </c>
      <c r="AE27" s="52" t="e">
        <f>IF(AND('Mapa final'!#REF!="Media",'Mapa final'!#REF!="Mayor"),CONCATENATE("R2C",'Mapa final'!#REF!),"")</f>
        <v>#REF!</v>
      </c>
      <c r="AF27" s="52" t="e">
        <f>IF(AND('Mapa final'!#REF!="Media",'Mapa final'!#REF!="Mayor"),CONCATENATE("R2C",'Mapa final'!#REF!),"")</f>
        <v>#REF!</v>
      </c>
      <c r="AG27" s="53" t="e">
        <f>IF(AND('Mapa final'!#REF!="Media",'Mapa final'!#REF!="Mayor"),CONCATENATE("R2C",'Mapa final'!#REF!),"")</f>
        <v>#REF!</v>
      </c>
      <c r="AH27" s="54" t="e">
        <f>IF(AND('Mapa final'!#REF!="Media",'Mapa final'!#REF!="Catastrófico"),CONCATENATE("R2C",'Mapa final'!#REF!),"")</f>
        <v>#REF!</v>
      </c>
      <c r="AI27" s="55" t="e">
        <f>IF(AND('Mapa final'!#REF!="Media",'Mapa final'!#REF!="Catastrófico"),CONCATENATE("R2C",'Mapa final'!#REF!),"")</f>
        <v>#REF!</v>
      </c>
      <c r="AJ27" s="55" t="e">
        <f>IF(AND('Mapa final'!#REF!="Media",'Mapa final'!#REF!="Catastrófico"),CONCATENATE("R2C",'Mapa final'!#REF!),"")</f>
        <v>#REF!</v>
      </c>
      <c r="AK27" s="55" t="e">
        <f>IF(AND('Mapa final'!#REF!="Media",'Mapa final'!#REF!="Catastrófico"),CONCATENATE("R2C",'Mapa final'!#REF!),"")</f>
        <v>#REF!</v>
      </c>
      <c r="AL27" s="55" t="e">
        <f>IF(AND('Mapa final'!#REF!="Media",'Mapa final'!#REF!="Catastrófico"),CONCATENATE("R2C",'Mapa final'!#REF!),"")</f>
        <v>#REF!</v>
      </c>
      <c r="AM27" s="56" t="e">
        <f>IF(AND('Mapa final'!#REF!="Media",'Mapa final'!#REF!="Catastrófico"),CONCATENATE("R2C",'Mapa final'!#REF!),"")</f>
        <v>#REF!</v>
      </c>
      <c r="AN27" s="82"/>
      <c r="AO27" s="400"/>
      <c r="AP27" s="401"/>
      <c r="AQ27" s="401"/>
      <c r="AR27" s="401"/>
      <c r="AS27" s="401"/>
      <c r="AT27" s="40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319"/>
      <c r="C28" s="319"/>
      <c r="D28" s="320"/>
      <c r="E28" s="360"/>
      <c r="F28" s="361"/>
      <c r="G28" s="361"/>
      <c r="H28" s="361"/>
      <c r="I28" s="362"/>
      <c r="J28" s="66" t="str">
        <f ca="1">IF(AND('Mapa final'!$Y$14="Media",'Mapa final'!$AA$14="Leve"),CONCATENATE("R3C",'Mapa final'!$O$14),"")</f>
        <v/>
      </c>
      <c r="K28" s="67" t="str">
        <f ca="1">IF(AND('Mapa final'!$Y$15="Media",'Mapa final'!$AA$15="Leve"),CONCATENATE("R3C",'Mapa final'!$O$15),"")</f>
        <v/>
      </c>
      <c r="L28" s="67" t="e">
        <f>IF(AND('Mapa final'!#REF!="Media",'Mapa final'!#REF!="Leve"),CONCATENATE("R3C",'Mapa final'!#REF!),"")</f>
        <v>#REF!</v>
      </c>
      <c r="M28" s="67" t="e">
        <f>IF(AND('Mapa final'!#REF!="Media",'Mapa final'!#REF!="Leve"),CONCATENATE("R3C",'Mapa final'!#REF!),"")</f>
        <v>#REF!</v>
      </c>
      <c r="N28" s="67" t="e">
        <f>IF(AND('Mapa final'!#REF!="Media",'Mapa final'!#REF!="Leve"),CONCATENATE("R3C",'Mapa final'!#REF!),"")</f>
        <v>#REF!</v>
      </c>
      <c r="O28" s="68" t="e">
        <f>IF(AND('Mapa final'!#REF!="Media",'Mapa final'!#REF!="Leve"),CONCATENATE("R3C",'Mapa final'!#REF!),"")</f>
        <v>#REF!</v>
      </c>
      <c r="P28" s="66" t="str">
        <f ca="1">IF(AND('Mapa final'!$Y$14="Media",'Mapa final'!$AA$14="Menor"),CONCATENATE("R3C",'Mapa final'!$O$14),"")</f>
        <v/>
      </c>
      <c r="Q28" s="67" t="str">
        <f ca="1">IF(AND('Mapa final'!$Y$15="Media",'Mapa final'!$AA$15="Menor"),CONCATENATE("R3C",'Mapa final'!$O$15),"")</f>
        <v/>
      </c>
      <c r="R28" s="67" t="e">
        <f>IF(AND('Mapa final'!#REF!="Media",'Mapa final'!#REF!="Menor"),CONCATENATE("R3C",'Mapa final'!#REF!),"")</f>
        <v>#REF!</v>
      </c>
      <c r="S28" s="67" t="e">
        <f>IF(AND('Mapa final'!#REF!="Media",'Mapa final'!#REF!="Menor"),CONCATENATE("R3C",'Mapa final'!#REF!),"")</f>
        <v>#REF!</v>
      </c>
      <c r="T28" s="67" t="e">
        <f>IF(AND('Mapa final'!#REF!="Media",'Mapa final'!#REF!="Menor"),CONCATENATE("R3C",'Mapa final'!#REF!),"")</f>
        <v>#REF!</v>
      </c>
      <c r="U28" s="68" t="e">
        <f>IF(AND('Mapa final'!#REF!="Media",'Mapa final'!#REF!="Menor"),CONCATENATE("R3C",'Mapa final'!#REF!),"")</f>
        <v>#REF!</v>
      </c>
      <c r="V28" s="66" t="str">
        <f ca="1">IF(AND('Mapa final'!$Y$14="Media",'Mapa final'!$AA$14="Moderado"),CONCATENATE("R3C",'Mapa final'!$O$14),"")</f>
        <v/>
      </c>
      <c r="W28" s="67" t="str">
        <f ca="1">IF(AND('Mapa final'!$Y$15="Media",'Mapa final'!$AA$15="Moderado"),CONCATENATE("R3C",'Mapa final'!$O$15),"")</f>
        <v/>
      </c>
      <c r="X28" s="67" t="e">
        <f>IF(AND('Mapa final'!#REF!="Media",'Mapa final'!#REF!="Moderado"),CONCATENATE("R3C",'Mapa final'!#REF!),"")</f>
        <v>#REF!</v>
      </c>
      <c r="Y28" s="67" t="e">
        <f>IF(AND('Mapa final'!#REF!="Media",'Mapa final'!#REF!="Moderado"),CONCATENATE("R3C",'Mapa final'!#REF!),"")</f>
        <v>#REF!</v>
      </c>
      <c r="Z28" s="67" t="e">
        <f>IF(AND('Mapa final'!#REF!="Media",'Mapa final'!#REF!="Moderado"),CONCATENATE("R3C",'Mapa final'!#REF!),"")</f>
        <v>#REF!</v>
      </c>
      <c r="AA28" s="68" t="e">
        <f>IF(AND('Mapa final'!#REF!="Media",'Mapa final'!#REF!="Moderado"),CONCATENATE("R3C",'Mapa final'!#REF!),"")</f>
        <v>#REF!</v>
      </c>
      <c r="AB28" s="51" t="str">
        <f ca="1">IF(AND('Mapa final'!$Y$14="Media",'Mapa final'!$AA$14="Mayor"),CONCATENATE("R3C",'Mapa final'!$O$14),"")</f>
        <v/>
      </c>
      <c r="AC28" s="52" t="str">
        <f ca="1">IF(AND('Mapa final'!$Y$15="Media",'Mapa final'!$AA$15="Mayor"),CONCATENATE("R3C",'Mapa final'!$O$15),"")</f>
        <v/>
      </c>
      <c r="AD28" s="52" t="e">
        <f>IF(AND('Mapa final'!#REF!="Media",'Mapa final'!#REF!="Mayor"),CONCATENATE("R3C",'Mapa final'!#REF!),"")</f>
        <v>#REF!</v>
      </c>
      <c r="AE28" s="52" t="e">
        <f>IF(AND('Mapa final'!#REF!="Media",'Mapa final'!#REF!="Mayor"),CONCATENATE("R3C",'Mapa final'!#REF!),"")</f>
        <v>#REF!</v>
      </c>
      <c r="AF28" s="52" t="e">
        <f>IF(AND('Mapa final'!#REF!="Media",'Mapa final'!#REF!="Mayor"),CONCATENATE("R3C",'Mapa final'!#REF!),"")</f>
        <v>#REF!</v>
      </c>
      <c r="AG28" s="53" t="e">
        <f>IF(AND('Mapa final'!#REF!="Media",'Mapa final'!#REF!="Mayor"),CONCATENATE("R3C",'Mapa final'!#REF!),"")</f>
        <v>#REF!</v>
      </c>
      <c r="AH28" s="54" t="str">
        <f ca="1">IF(AND('Mapa final'!$Y$14="Media",'Mapa final'!$AA$14="Catastrófico"),CONCATENATE("R3C",'Mapa final'!$O$14),"")</f>
        <v/>
      </c>
      <c r="AI28" s="55" t="str">
        <f ca="1">IF(AND('Mapa final'!$Y$15="Media",'Mapa final'!$AA$15="Catastrófico"),CONCATENATE("R3C",'Mapa final'!$O$15),"")</f>
        <v/>
      </c>
      <c r="AJ28" s="55" t="e">
        <f>IF(AND('Mapa final'!#REF!="Media",'Mapa final'!#REF!="Catastrófico"),CONCATENATE("R3C",'Mapa final'!#REF!),"")</f>
        <v>#REF!</v>
      </c>
      <c r="AK28" s="55" t="e">
        <f>IF(AND('Mapa final'!#REF!="Media",'Mapa final'!#REF!="Catastrófico"),CONCATENATE("R3C",'Mapa final'!#REF!),"")</f>
        <v>#REF!</v>
      </c>
      <c r="AL28" s="55" t="e">
        <f>IF(AND('Mapa final'!#REF!="Media",'Mapa final'!#REF!="Catastrófico"),CONCATENATE("R3C",'Mapa final'!#REF!),"")</f>
        <v>#REF!</v>
      </c>
      <c r="AM28" s="56" t="e">
        <f>IF(AND('Mapa final'!#REF!="Media",'Mapa final'!#REF!="Catastrófico"),CONCATENATE("R3C",'Mapa final'!#REF!),"")</f>
        <v>#REF!</v>
      </c>
      <c r="AN28" s="82"/>
      <c r="AO28" s="400"/>
      <c r="AP28" s="401"/>
      <c r="AQ28" s="401"/>
      <c r="AR28" s="401"/>
      <c r="AS28" s="401"/>
      <c r="AT28" s="40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319"/>
      <c r="C29" s="319"/>
      <c r="D29" s="320"/>
      <c r="E29" s="360"/>
      <c r="F29" s="361"/>
      <c r="G29" s="361"/>
      <c r="H29" s="361"/>
      <c r="I29" s="362"/>
      <c r="J29" s="66" t="e">
        <f>IF(AND('Mapa final'!#REF!="Media",'Mapa final'!#REF!="Leve"),CONCATENATE("R4C",'Mapa final'!#REF!),"")</f>
        <v>#REF!</v>
      </c>
      <c r="K29" s="67" t="e">
        <f>IF(AND('Mapa final'!#REF!="Media",'Mapa final'!#REF!="Leve"),CONCATENATE("R4C",'Mapa final'!#REF!),"")</f>
        <v>#REF!</v>
      </c>
      <c r="L29" s="67" t="e">
        <f>IF(AND('Mapa final'!#REF!="Media",'Mapa final'!#REF!="Leve"),CONCATENATE("R4C",'Mapa final'!#REF!),"")</f>
        <v>#REF!</v>
      </c>
      <c r="M29" s="67" t="e">
        <f>IF(AND('Mapa final'!#REF!="Media",'Mapa final'!#REF!="Leve"),CONCATENATE("R4C",'Mapa final'!#REF!),"")</f>
        <v>#REF!</v>
      </c>
      <c r="N29" s="67" t="e">
        <f>IF(AND('Mapa final'!#REF!="Media",'Mapa final'!#REF!="Leve"),CONCATENATE("R4C",'Mapa final'!#REF!),"")</f>
        <v>#REF!</v>
      </c>
      <c r="O29" s="68" t="e">
        <f>IF(AND('Mapa final'!#REF!="Media",'Mapa final'!#REF!="Leve"),CONCATENATE("R4C",'Mapa final'!#REF!),"")</f>
        <v>#REF!</v>
      </c>
      <c r="P29" s="66" t="e">
        <f>IF(AND('Mapa final'!#REF!="Media",'Mapa final'!#REF!="Menor"),CONCATENATE("R4C",'Mapa final'!#REF!),"")</f>
        <v>#REF!</v>
      </c>
      <c r="Q29" s="67" t="e">
        <f>IF(AND('Mapa final'!#REF!="Media",'Mapa final'!#REF!="Menor"),CONCATENATE("R4C",'Mapa final'!#REF!),"")</f>
        <v>#REF!</v>
      </c>
      <c r="R29" s="67" t="e">
        <f>IF(AND('Mapa final'!#REF!="Media",'Mapa final'!#REF!="Menor"),CONCATENATE("R4C",'Mapa final'!#REF!),"")</f>
        <v>#REF!</v>
      </c>
      <c r="S29" s="67" t="e">
        <f>IF(AND('Mapa final'!#REF!="Media",'Mapa final'!#REF!="Menor"),CONCATENATE("R4C",'Mapa final'!#REF!),"")</f>
        <v>#REF!</v>
      </c>
      <c r="T29" s="67" t="e">
        <f>IF(AND('Mapa final'!#REF!="Media",'Mapa final'!#REF!="Menor"),CONCATENATE("R4C",'Mapa final'!#REF!),"")</f>
        <v>#REF!</v>
      </c>
      <c r="U29" s="68" t="e">
        <f>IF(AND('Mapa final'!#REF!="Media",'Mapa final'!#REF!="Menor"),CONCATENATE("R4C",'Mapa final'!#REF!),"")</f>
        <v>#REF!</v>
      </c>
      <c r="V29" s="66" t="e">
        <f>IF(AND('Mapa final'!#REF!="Media",'Mapa final'!#REF!="Moderado"),CONCATENATE("R4C",'Mapa final'!#REF!),"")</f>
        <v>#REF!</v>
      </c>
      <c r="W29" s="67" t="e">
        <f>IF(AND('Mapa final'!#REF!="Media",'Mapa final'!#REF!="Moderado"),CONCATENATE("R4C",'Mapa final'!#REF!),"")</f>
        <v>#REF!</v>
      </c>
      <c r="X29" s="67" t="e">
        <f>IF(AND('Mapa final'!#REF!="Media",'Mapa final'!#REF!="Moderado"),CONCATENATE("R4C",'Mapa final'!#REF!),"")</f>
        <v>#REF!</v>
      </c>
      <c r="Y29" s="67" t="e">
        <f>IF(AND('Mapa final'!#REF!="Media",'Mapa final'!#REF!="Moderado"),CONCATENATE("R4C",'Mapa final'!#REF!),"")</f>
        <v>#REF!</v>
      </c>
      <c r="Z29" s="67" t="e">
        <f>IF(AND('Mapa final'!#REF!="Media",'Mapa final'!#REF!="Moderado"),CONCATENATE("R4C",'Mapa final'!#REF!),"")</f>
        <v>#REF!</v>
      </c>
      <c r="AA29" s="68" t="e">
        <f>IF(AND('Mapa final'!#REF!="Media",'Mapa final'!#REF!="Moderado"),CONCATENATE("R4C",'Mapa final'!#REF!),"")</f>
        <v>#REF!</v>
      </c>
      <c r="AB29" s="51" t="e">
        <f>IF(AND('Mapa final'!#REF!="Media",'Mapa final'!#REF!="Mayor"),CONCATENATE("R4C",'Mapa final'!#REF!),"")</f>
        <v>#REF!</v>
      </c>
      <c r="AC29" s="52" t="e">
        <f>IF(AND('Mapa final'!#REF!="Media",'Mapa final'!#REF!="Mayor"),CONCATENATE("R4C",'Mapa final'!#REF!),"")</f>
        <v>#REF!</v>
      </c>
      <c r="AD29" s="52" t="e">
        <f>IF(AND('Mapa final'!#REF!="Media",'Mapa final'!#REF!="Mayor"),CONCATENATE("R4C",'Mapa final'!#REF!),"")</f>
        <v>#REF!</v>
      </c>
      <c r="AE29" s="52" t="e">
        <f>IF(AND('Mapa final'!#REF!="Media",'Mapa final'!#REF!="Mayor"),CONCATENATE("R4C",'Mapa final'!#REF!),"")</f>
        <v>#REF!</v>
      </c>
      <c r="AF29" s="52" t="e">
        <f>IF(AND('Mapa final'!#REF!="Media",'Mapa final'!#REF!="Mayor"),CONCATENATE("R4C",'Mapa final'!#REF!),"")</f>
        <v>#REF!</v>
      </c>
      <c r="AG29" s="53" t="e">
        <f>IF(AND('Mapa final'!#REF!="Media",'Mapa final'!#REF!="Mayor"),CONCATENATE("R4C",'Mapa final'!#REF!),"")</f>
        <v>#REF!</v>
      </c>
      <c r="AH29" s="54" t="e">
        <f>IF(AND('Mapa final'!#REF!="Media",'Mapa final'!#REF!="Catastrófico"),CONCATENATE("R4C",'Mapa final'!#REF!),"")</f>
        <v>#REF!</v>
      </c>
      <c r="AI29" s="55" t="e">
        <f>IF(AND('Mapa final'!#REF!="Media",'Mapa final'!#REF!="Catastrófico"),CONCATENATE("R4C",'Mapa final'!#REF!),"")</f>
        <v>#REF!</v>
      </c>
      <c r="AJ29" s="55" t="e">
        <f>IF(AND('Mapa final'!#REF!="Media",'Mapa final'!#REF!="Catastrófico"),CONCATENATE("R4C",'Mapa final'!#REF!),"")</f>
        <v>#REF!</v>
      </c>
      <c r="AK29" s="55" t="e">
        <f>IF(AND('Mapa final'!#REF!="Media",'Mapa final'!#REF!="Catastrófico"),CONCATENATE("R4C",'Mapa final'!#REF!),"")</f>
        <v>#REF!</v>
      </c>
      <c r="AL29" s="55" t="e">
        <f>IF(AND('Mapa final'!#REF!="Media",'Mapa final'!#REF!="Catastrófico"),CONCATENATE("R4C",'Mapa final'!#REF!),"")</f>
        <v>#REF!</v>
      </c>
      <c r="AM29" s="56" t="e">
        <f>IF(AND('Mapa final'!#REF!="Media",'Mapa final'!#REF!="Catastrófico"),CONCATENATE("R4C",'Mapa final'!#REF!),"")</f>
        <v>#REF!</v>
      </c>
      <c r="AN29" s="82"/>
      <c r="AO29" s="400"/>
      <c r="AP29" s="401"/>
      <c r="AQ29" s="401"/>
      <c r="AR29" s="401"/>
      <c r="AS29" s="401"/>
      <c r="AT29" s="40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319"/>
      <c r="C30" s="319"/>
      <c r="D30" s="320"/>
      <c r="E30" s="360"/>
      <c r="F30" s="361"/>
      <c r="G30" s="361"/>
      <c r="H30" s="361"/>
      <c r="I30" s="362"/>
      <c r="J30" s="66" t="e">
        <f>IF(AND('Mapa final'!#REF!="Media",'Mapa final'!#REF!="Leve"),CONCATENATE("R5C",'Mapa final'!#REF!),"")</f>
        <v>#REF!</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e">
        <f>IF(AND('Mapa final'!#REF!="Media",'Mapa final'!#REF!="Leve"),CONCATENATE("R5C",'Mapa final'!#REF!),"")</f>
        <v>#REF!</v>
      </c>
      <c r="O30" s="68" t="e">
        <f>IF(AND('Mapa final'!#REF!="Media",'Mapa final'!#REF!="Leve"),CONCATENATE("R5C",'Mapa final'!#REF!),"")</f>
        <v>#REF!</v>
      </c>
      <c r="P30" s="66" t="e">
        <f>IF(AND('Mapa final'!#REF!="Media",'Mapa final'!#REF!="Menor"),CONCATENATE("R5C",'Mapa final'!#REF!),"")</f>
        <v>#REF!</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e">
        <f>IF(AND('Mapa final'!#REF!="Media",'Mapa final'!#REF!="Menor"),CONCATENATE("R5C",'Mapa final'!#REF!),"")</f>
        <v>#REF!</v>
      </c>
      <c r="U30" s="68" t="e">
        <f>IF(AND('Mapa final'!#REF!="Media",'Mapa final'!#REF!="Menor"),CONCATENATE("R5C",'Mapa final'!#REF!),"")</f>
        <v>#REF!</v>
      </c>
      <c r="V30" s="66" t="e">
        <f>IF(AND('Mapa final'!#REF!="Media",'Mapa final'!#REF!="Moderado"),CONCATENATE("R5C",'Mapa final'!#REF!),"")</f>
        <v>#REF!</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e">
        <f>IF(AND('Mapa final'!#REF!="Media",'Mapa final'!#REF!="Moderado"),CONCATENATE("R5C",'Mapa final'!#REF!),"")</f>
        <v>#REF!</v>
      </c>
      <c r="AA30" s="68" t="e">
        <f>IF(AND('Mapa final'!#REF!="Media",'Mapa final'!#REF!="Moderado"),CONCATENATE("R5C",'Mapa final'!#REF!),"")</f>
        <v>#REF!</v>
      </c>
      <c r="AB30" s="51" t="e">
        <f>IF(AND('Mapa final'!#REF!="Media",'Mapa final'!#REF!="Mayor"),CONCATENATE("R5C",'Mapa final'!#REF!),"")</f>
        <v>#REF!</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e">
        <f>IF(AND('Mapa final'!#REF!="Media",'Mapa final'!#REF!="Mayor"),CONCATENATE("R5C",'Mapa final'!#REF!),"")</f>
        <v>#REF!</v>
      </c>
      <c r="AG30" s="53" t="e">
        <f>IF(AND('Mapa final'!#REF!="Media",'Mapa final'!#REF!="Mayor"),CONCATENATE("R5C",'Mapa final'!#REF!),"")</f>
        <v>#REF!</v>
      </c>
      <c r="AH30" s="54" t="e">
        <f>IF(AND('Mapa final'!#REF!="Media",'Mapa final'!#REF!="Catastrófico"),CONCATENATE("R5C",'Mapa final'!#REF!),"")</f>
        <v>#REF!</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e">
        <f>IF(AND('Mapa final'!#REF!="Media",'Mapa final'!#REF!="Catastrófico"),CONCATENATE("R5C",'Mapa final'!#REF!),"")</f>
        <v>#REF!</v>
      </c>
      <c r="AM30" s="56" t="e">
        <f>IF(AND('Mapa final'!#REF!="Media",'Mapa final'!#REF!="Catastrófico"),CONCATENATE("R5C",'Mapa final'!#REF!),"")</f>
        <v>#REF!</v>
      </c>
      <c r="AN30" s="82"/>
      <c r="AO30" s="400"/>
      <c r="AP30" s="401"/>
      <c r="AQ30" s="401"/>
      <c r="AR30" s="401"/>
      <c r="AS30" s="401"/>
      <c r="AT30" s="40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319"/>
      <c r="C31" s="319"/>
      <c r="D31" s="320"/>
      <c r="E31" s="360"/>
      <c r="F31" s="361"/>
      <c r="G31" s="361"/>
      <c r="H31" s="361"/>
      <c r="I31" s="362"/>
      <c r="J31" s="66" t="str">
        <f ca="1">IF(AND('Mapa final'!$Y$16="Media",'Mapa final'!$AA$16="Leve"),CONCATENATE("R6C",'Mapa final'!$O$16),"")</f>
        <v/>
      </c>
      <c r="K31" s="67" t="str">
        <f ca="1">IF(AND('Mapa final'!$Y$17="Media",'Mapa final'!$AA$17="Leve"),CONCATENATE("R6C",'Mapa final'!$O$17),"")</f>
        <v/>
      </c>
      <c r="L31" s="67" t="str">
        <f ca="1">IF(AND('Mapa final'!$Y$18="Media",'Mapa final'!$AA$18="Leve"),CONCATENATE("R6C",'Mapa final'!$O$18),"")</f>
        <v/>
      </c>
      <c r="M31" s="67" t="str">
        <f ca="1">IF(AND('Mapa final'!$Y$19="Media",'Mapa final'!$AA$19="Leve"),CONCATENATE("R6C",'Mapa final'!$O$19),"")</f>
        <v/>
      </c>
      <c r="N31" s="67" t="str">
        <f ca="1">IF(AND('Mapa final'!$Y$20="Media",'Mapa final'!$AA$20="Leve"),CONCATENATE("R6C",'Mapa final'!$O$20),"")</f>
        <v/>
      </c>
      <c r="O31" s="68" t="e">
        <f>IF(AND('Mapa final'!#REF!="Media",'Mapa final'!#REF!="Leve"),CONCATENATE("R6C",'Mapa final'!#REF!),"")</f>
        <v>#REF!</v>
      </c>
      <c r="P31" s="66" t="str">
        <f ca="1">IF(AND('Mapa final'!$Y$16="Media",'Mapa final'!$AA$16="Menor"),CONCATENATE("R6C",'Mapa final'!$O$16),"")</f>
        <v/>
      </c>
      <c r="Q31" s="67" t="str">
        <f ca="1">IF(AND('Mapa final'!$Y$17="Media",'Mapa final'!$AA$17="Menor"),CONCATENATE("R6C",'Mapa final'!$O$17),"")</f>
        <v/>
      </c>
      <c r="R31" s="67" t="str">
        <f ca="1">IF(AND('Mapa final'!$Y$18="Media",'Mapa final'!$AA$18="Menor"),CONCATENATE("R6C",'Mapa final'!$O$18),"")</f>
        <v/>
      </c>
      <c r="S31" s="67" t="str">
        <f ca="1">IF(AND('Mapa final'!$Y$19="Media",'Mapa final'!$AA$19="Menor"),CONCATENATE("R6C",'Mapa final'!$O$19),"")</f>
        <v/>
      </c>
      <c r="T31" s="67" t="str">
        <f ca="1">IF(AND('Mapa final'!$Y$20="Media",'Mapa final'!$AA$20="Menor"),CONCATENATE("R6C",'Mapa final'!$O$20),"")</f>
        <v/>
      </c>
      <c r="U31" s="68" t="e">
        <f>IF(AND('Mapa final'!#REF!="Media",'Mapa final'!#REF!="Menor"),CONCATENATE("R6C",'Mapa final'!#REF!),"")</f>
        <v>#REF!</v>
      </c>
      <c r="V31" s="66" t="str">
        <f ca="1">IF(AND('Mapa final'!$Y$16="Media",'Mapa final'!$AA$16="Moderado"),CONCATENATE("R6C",'Mapa final'!$O$16),"")</f>
        <v/>
      </c>
      <c r="W31" s="67" t="str">
        <f ca="1">IF(AND('Mapa final'!$Y$17="Media",'Mapa final'!$AA$17="Moderado"),CONCATENATE("R6C",'Mapa final'!$O$17),"")</f>
        <v/>
      </c>
      <c r="X31" s="67" t="str">
        <f ca="1">IF(AND('Mapa final'!$Y$18="Media",'Mapa final'!$AA$18="Moderado"),CONCATENATE("R6C",'Mapa final'!$O$18),"")</f>
        <v/>
      </c>
      <c r="Y31" s="67" t="str">
        <f ca="1">IF(AND('Mapa final'!$Y$19="Media",'Mapa final'!$AA$19="Moderado"),CONCATENATE("R6C",'Mapa final'!$O$19),"")</f>
        <v/>
      </c>
      <c r="Z31" s="67" t="str">
        <f ca="1">IF(AND('Mapa final'!$Y$20="Media",'Mapa final'!$AA$20="Moderado"),CONCATENATE("R6C",'Mapa final'!$O$20),"")</f>
        <v/>
      </c>
      <c r="AA31" s="68" t="e">
        <f>IF(AND('Mapa final'!#REF!="Media",'Mapa final'!#REF!="Moderado"),CONCATENATE("R6C",'Mapa final'!#REF!),"")</f>
        <v>#REF!</v>
      </c>
      <c r="AB31" s="51" t="str">
        <f ca="1">IF(AND('Mapa final'!$Y$16="Media",'Mapa final'!$AA$16="Mayor"),CONCATENATE("R6C",'Mapa final'!$O$16),"")</f>
        <v/>
      </c>
      <c r="AC31" s="52" t="str">
        <f ca="1">IF(AND('Mapa final'!$Y$17="Media",'Mapa final'!$AA$17="Mayor"),CONCATENATE("R6C",'Mapa final'!$O$17),"")</f>
        <v/>
      </c>
      <c r="AD31" s="52" t="str">
        <f ca="1">IF(AND('Mapa final'!$Y$18="Media",'Mapa final'!$AA$18="Mayor"),CONCATENATE("R6C",'Mapa final'!$O$18),"")</f>
        <v/>
      </c>
      <c r="AE31" s="52" t="str">
        <f ca="1">IF(AND('Mapa final'!$Y$19="Media",'Mapa final'!$AA$19="Mayor"),CONCATENATE("R6C",'Mapa final'!$O$19),"")</f>
        <v/>
      </c>
      <c r="AF31" s="52" t="str">
        <f ca="1">IF(AND('Mapa final'!$Y$20="Media",'Mapa final'!$AA$20="Mayor"),CONCATENATE("R6C",'Mapa final'!$O$20),"")</f>
        <v/>
      </c>
      <c r="AG31" s="53" t="e">
        <f>IF(AND('Mapa final'!#REF!="Media",'Mapa final'!#REF!="Mayor"),CONCATENATE("R6C",'Mapa final'!#REF!),"")</f>
        <v>#REF!</v>
      </c>
      <c r="AH31" s="54" t="str">
        <f ca="1">IF(AND('Mapa final'!$Y$16="Media",'Mapa final'!$AA$16="Catastrófico"),CONCATENATE("R6C",'Mapa final'!$O$16),"")</f>
        <v/>
      </c>
      <c r="AI31" s="55" t="str">
        <f ca="1">IF(AND('Mapa final'!$Y$17="Media",'Mapa final'!$AA$17="Catastrófico"),CONCATENATE("R6C",'Mapa final'!$O$17),"")</f>
        <v/>
      </c>
      <c r="AJ31" s="55" t="str">
        <f ca="1">IF(AND('Mapa final'!$Y$18="Media",'Mapa final'!$AA$18="Catastrófico"),CONCATENATE("R6C",'Mapa final'!$O$18),"")</f>
        <v/>
      </c>
      <c r="AK31" s="55" t="str">
        <f ca="1">IF(AND('Mapa final'!$Y$19="Media",'Mapa final'!$AA$19="Catastrófico"),CONCATENATE("R6C",'Mapa final'!$O$19),"")</f>
        <v/>
      </c>
      <c r="AL31" s="55" t="str">
        <f ca="1">IF(AND('Mapa final'!$Y$20="Media",'Mapa final'!$AA$20="Catastrófico"),CONCATENATE("R6C",'Mapa final'!$O$20),"")</f>
        <v/>
      </c>
      <c r="AM31" s="56" t="e">
        <f>IF(AND('Mapa final'!#REF!="Media",'Mapa final'!#REF!="Catastrófico"),CONCATENATE("R6C",'Mapa final'!#REF!),"")</f>
        <v>#REF!</v>
      </c>
      <c r="AN31" s="82"/>
      <c r="AO31" s="400"/>
      <c r="AP31" s="401"/>
      <c r="AQ31" s="401"/>
      <c r="AR31" s="401"/>
      <c r="AS31" s="401"/>
      <c r="AT31" s="40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319"/>
      <c r="C32" s="319"/>
      <c r="D32" s="320"/>
      <c r="E32" s="360"/>
      <c r="F32" s="361"/>
      <c r="G32" s="361"/>
      <c r="H32" s="361"/>
      <c r="I32" s="362"/>
      <c r="J32" s="66" t="e">
        <f>IF(AND('Mapa final'!#REF!="Media",'Mapa final'!#REF!="Leve"),CONCATENATE("R7C",'Mapa final'!#REF!),"")</f>
        <v>#REF!</v>
      </c>
      <c r="K32" s="67" t="e">
        <f>IF(AND('Mapa final'!#REF!="Media",'Mapa final'!#REF!="Leve"),CONCATENATE("R7C",'Mapa final'!#REF!),"")</f>
        <v>#REF!</v>
      </c>
      <c r="L32" s="67" t="e">
        <f>IF(AND('Mapa final'!#REF!="Media",'Mapa final'!#REF!="Leve"),CONCATENATE("R7C",'Mapa final'!#REF!),"")</f>
        <v>#REF!</v>
      </c>
      <c r="M32" s="67" t="e">
        <f>IF(AND('Mapa final'!#REF!="Media",'Mapa final'!#REF!="Leve"),CONCATENATE("R7C",'Mapa final'!#REF!),"")</f>
        <v>#REF!</v>
      </c>
      <c r="N32" s="67" t="e">
        <f>IF(AND('Mapa final'!#REF!="Media",'Mapa final'!#REF!="Leve"),CONCATENATE("R7C",'Mapa final'!#REF!),"")</f>
        <v>#REF!</v>
      </c>
      <c r="O32" s="68" t="e">
        <f>IF(AND('Mapa final'!#REF!="Media",'Mapa final'!#REF!="Leve"),CONCATENATE("R7C",'Mapa final'!#REF!),"")</f>
        <v>#REF!</v>
      </c>
      <c r="P32" s="66" t="e">
        <f>IF(AND('Mapa final'!#REF!="Media",'Mapa final'!#REF!="Menor"),CONCATENATE("R7C",'Mapa final'!#REF!),"")</f>
        <v>#REF!</v>
      </c>
      <c r="Q32" s="67" t="e">
        <f>IF(AND('Mapa final'!#REF!="Media",'Mapa final'!#REF!="Menor"),CONCATENATE("R7C",'Mapa final'!#REF!),"")</f>
        <v>#REF!</v>
      </c>
      <c r="R32" s="67" t="e">
        <f>IF(AND('Mapa final'!#REF!="Media",'Mapa final'!#REF!="Menor"),CONCATENATE("R7C",'Mapa final'!#REF!),"")</f>
        <v>#REF!</v>
      </c>
      <c r="S32" s="67" t="e">
        <f>IF(AND('Mapa final'!#REF!="Media",'Mapa final'!#REF!="Menor"),CONCATENATE("R7C",'Mapa final'!#REF!),"")</f>
        <v>#REF!</v>
      </c>
      <c r="T32" s="67" t="e">
        <f>IF(AND('Mapa final'!#REF!="Media",'Mapa final'!#REF!="Menor"),CONCATENATE("R7C",'Mapa final'!#REF!),"")</f>
        <v>#REF!</v>
      </c>
      <c r="U32" s="68" t="e">
        <f>IF(AND('Mapa final'!#REF!="Media",'Mapa final'!#REF!="Menor"),CONCATENATE("R7C",'Mapa final'!#REF!),"")</f>
        <v>#REF!</v>
      </c>
      <c r="V32" s="66" t="e">
        <f>IF(AND('Mapa final'!#REF!="Media",'Mapa final'!#REF!="Moderado"),CONCATENATE("R7C",'Mapa final'!#REF!),"")</f>
        <v>#REF!</v>
      </c>
      <c r="W32" s="67" t="e">
        <f>IF(AND('Mapa final'!#REF!="Media",'Mapa final'!#REF!="Moderado"),CONCATENATE("R7C",'Mapa final'!#REF!),"")</f>
        <v>#REF!</v>
      </c>
      <c r="X32" s="67" t="e">
        <f>IF(AND('Mapa final'!#REF!="Media",'Mapa final'!#REF!="Moderado"),CONCATENATE("R7C",'Mapa final'!#REF!),"")</f>
        <v>#REF!</v>
      </c>
      <c r="Y32" s="67" t="e">
        <f>IF(AND('Mapa final'!#REF!="Media",'Mapa final'!#REF!="Moderado"),CONCATENATE("R7C",'Mapa final'!#REF!),"")</f>
        <v>#REF!</v>
      </c>
      <c r="Z32" s="67" t="e">
        <f>IF(AND('Mapa final'!#REF!="Media",'Mapa final'!#REF!="Moderado"),CONCATENATE("R7C",'Mapa final'!#REF!),"")</f>
        <v>#REF!</v>
      </c>
      <c r="AA32" s="68" t="e">
        <f>IF(AND('Mapa final'!#REF!="Media",'Mapa final'!#REF!="Moderado"),CONCATENATE("R7C",'Mapa final'!#REF!),"")</f>
        <v>#REF!</v>
      </c>
      <c r="AB32" s="51" t="e">
        <f>IF(AND('Mapa final'!#REF!="Media",'Mapa final'!#REF!="Mayor"),CONCATENATE("R7C",'Mapa final'!#REF!),"")</f>
        <v>#REF!</v>
      </c>
      <c r="AC32" s="52" t="e">
        <f>IF(AND('Mapa final'!#REF!="Media",'Mapa final'!#REF!="Mayor"),CONCATENATE("R7C",'Mapa final'!#REF!),"")</f>
        <v>#REF!</v>
      </c>
      <c r="AD32" s="52" t="e">
        <f>IF(AND('Mapa final'!#REF!="Media",'Mapa final'!#REF!="Mayor"),CONCATENATE("R7C",'Mapa final'!#REF!),"")</f>
        <v>#REF!</v>
      </c>
      <c r="AE32" s="52" t="e">
        <f>IF(AND('Mapa final'!#REF!="Media",'Mapa final'!#REF!="Mayor"),CONCATENATE("R7C",'Mapa final'!#REF!),"")</f>
        <v>#REF!</v>
      </c>
      <c r="AF32" s="52" t="e">
        <f>IF(AND('Mapa final'!#REF!="Media",'Mapa final'!#REF!="Mayor"),CONCATENATE("R7C",'Mapa final'!#REF!),"")</f>
        <v>#REF!</v>
      </c>
      <c r="AG32" s="53" t="e">
        <f>IF(AND('Mapa final'!#REF!="Media",'Mapa final'!#REF!="Mayor"),CONCATENATE("R7C",'Mapa final'!#REF!),"")</f>
        <v>#REF!</v>
      </c>
      <c r="AH32" s="54" t="e">
        <f>IF(AND('Mapa final'!#REF!="Media",'Mapa final'!#REF!="Catastrófico"),CONCATENATE("R7C",'Mapa final'!#REF!),"")</f>
        <v>#REF!</v>
      </c>
      <c r="AI32" s="55" t="e">
        <f>IF(AND('Mapa final'!#REF!="Media",'Mapa final'!#REF!="Catastrófico"),CONCATENATE("R7C",'Mapa final'!#REF!),"")</f>
        <v>#REF!</v>
      </c>
      <c r="AJ32" s="55" t="e">
        <f>IF(AND('Mapa final'!#REF!="Media",'Mapa final'!#REF!="Catastrófico"),CONCATENATE("R7C",'Mapa final'!#REF!),"")</f>
        <v>#REF!</v>
      </c>
      <c r="AK32" s="55" t="e">
        <f>IF(AND('Mapa final'!#REF!="Media",'Mapa final'!#REF!="Catastrófico"),CONCATENATE("R7C",'Mapa final'!#REF!),"")</f>
        <v>#REF!</v>
      </c>
      <c r="AL32" s="55" t="e">
        <f>IF(AND('Mapa final'!#REF!="Media",'Mapa final'!#REF!="Catastrófico"),CONCATENATE("R7C",'Mapa final'!#REF!),"")</f>
        <v>#REF!</v>
      </c>
      <c r="AM32" s="56" t="e">
        <f>IF(AND('Mapa final'!#REF!="Media",'Mapa final'!#REF!="Catastrófico"),CONCATENATE("R7C",'Mapa final'!#REF!),"")</f>
        <v>#REF!</v>
      </c>
      <c r="AN32" s="82"/>
      <c r="AO32" s="400"/>
      <c r="AP32" s="401"/>
      <c r="AQ32" s="401"/>
      <c r="AR32" s="401"/>
      <c r="AS32" s="401"/>
      <c r="AT32" s="40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319"/>
      <c r="C33" s="319"/>
      <c r="D33" s="320"/>
      <c r="E33" s="360"/>
      <c r="F33" s="361"/>
      <c r="G33" s="361"/>
      <c r="H33" s="361"/>
      <c r="I33" s="362"/>
      <c r="J33" s="66" t="e">
        <f>IF(AND('Mapa final'!#REF!="Media",'Mapa final'!#REF!="Leve"),CONCATENATE("R8C",'Mapa final'!#REF!),"")</f>
        <v>#REF!</v>
      </c>
      <c r="K33" s="67" t="e">
        <f>IF(AND('Mapa final'!#REF!="Media",'Mapa final'!#REF!="Leve"),CONCATENATE("R8C",'Mapa final'!#REF!),"")</f>
        <v>#REF!</v>
      </c>
      <c r="L33" s="67" t="e">
        <f>IF(AND('Mapa final'!#REF!="Media",'Mapa final'!#REF!="Leve"),CONCATENATE("R8C",'Mapa final'!#REF!),"")</f>
        <v>#REF!</v>
      </c>
      <c r="M33" s="67" t="e">
        <f>IF(AND('Mapa final'!#REF!="Media",'Mapa final'!#REF!="Leve"),CONCATENATE("R8C",'Mapa final'!#REF!),"")</f>
        <v>#REF!</v>
      </c>
      <c r="N33" s="67" t="e">
        <f>IF(AND('Mapa final'!#REF!="Media",'Mapa final'!#REF!="Leve"),CONCATENATE("R8C",'Mapa final'!#REF!),"")</f>
        <v>#REF!</v>
      </c>
      <c r="O33" s="68" t="e">
        <f>IF(AND('Mapa final'!#REF!="Media",'Mapa final'!#REF!="Leve"),CONCATENATE("R8C",'Mapa final'!#REF!),"")</f>
        <v>#REF!</v>
      </c>
      <c r="P33" s="66" t="e">
        <f>IF(AND('Mapa final'!#REF!="Media",'Mapa final'!#REF!="Menor"),CONCATENATE("R8C",'Mapa final'!#REF!),"")</f>
        <v>#REF!</v>
      </c>
      <c r="Q33" s="67" t="e">
        <f>IF(AND('Mapa final'!#REF!="Media",'Mapa final'!#REF!="Menor"),CONCATENATE("R8C",'Mapa final'!#REF!),"")</f>
        <v>#REF!</v>
      </c>
      <c r="R33" s="67" t="e">
        <f>IF(AND('Mapa final'!#REF!="Media",'Mapa final'!#REF!="Menor"),CONCATENATE("R8C",'Mapa final'!#REF!),"")</f>
        <v>#REF!</v>
      </c>
      <c r="S33" s="67" t="e">
        <f>IF(AND('Mapa final'!#REF!="Media",'Mapa final'!#REF!="Menor"),CONCATENATE("R8C",'Mapa final'!#REF!),"")</f>
        <v>#REF!</v>
      </c>
      <c r="T33" s="67" t="e">
        <f>IF(AND('Mapa final'!#REF!="Media",'Mapa final'!#REF!="Menor"),CONCATENATE("R8C",'Mapa final'!#REF!),"")</f>
        <v>#REF!</v>
      </c>
      <c r="U33" s="68" t="e">
        <f>IF(AND('Mapa final'!#REF!="Media",'Mapa final'!#REF!="Menor"),CONCATENATE("R8C",'Mapa final'!#REF!),"")</f>
        <v>#REF!</v>
      </c>
      <c r="V33" s="66" t="e">
        <f>IF(AND('Mapa final'!#REF!="Media",'Mapa final'!#REF!="Moderado"),CONCATENATE("R8C",'Mapa final'!#REF!),"")</f>
        <v>#REF!</v>
      </c>
      <c r="W33" s="67" t="e">
        <f>IF(AND('Mapa final'!#REF!="Media",'Mapa final'!#REF!="Moderado"),CONCATENATE("R8C",'Mapa final'!#REF!),"")</f>
        <v>#REF!</v>
      </c>
      <c r="X33" s="67" t="e">
        <f>IF(AND('Mapa final'!#REF!="Media",'Mapa final'!#REF!="Moderado"),CONCATENATE("R8C",'Mapa final'!#REF!),"")</f>
        <v>#REF!</v>
      </c>
      <c r="Y33" s="67" t="e">
        <f>IF(AND('Mapa final'!#REF!="Media",'Mapa final'!#REF!="Moderado"),CONCATENATE("R8C",'Mapa final'!#REF!),"")</f>
        <v>#REF!</v>
      </c>
      <c r="Z33" s="67" t="e">
        <f>IF(AND('Mapa final'!#REF!="Media",'Mapa final'!#REF!="Moderado"),CONCATENATE("R8C",'Mapa final'!#REF!),"")</f>
        <v>#REF!</v>
      </c>
      <c r="AA33" s="68" t="e">
        <f>IF(AND('Mapa final'!#REF!="Media",'Mapa final'!#REF!="Moderado"),CONCATENATE("R8C",'Mapa final'!#REF!),"")</f>
        <v>#REF!</v>
      </c>
      <c r="AB33" s="51" t="e">
        <f>IF(AND('Mapa final'!#REF!="Media",'Mapa final'!#REF!="Mayor"),CONCATENATE("R8C",'Mapa final'!#REF!),"")</f>
        <v>#REF!</v>
      </c>
      <c r="AC33" s="52" t="e">
        <f>IF(AND('Mapa final'!#REF!="Media",'Mapa final'!#REF!="Mayor"),CONCATENATE("R8C",'Mapa final'!#REF!),"")</f>
        <v>#REF!</v>
      </c>
      <c r="AD33" s="52" t="e">
        <f>IF(AND('Mapa final'!#REF!="Media",'Mapa final'!#REF!="Mayor"),CONCATENATE("R8C",'Mapa final'!#REF!),"")</f>
        <v>#REF!</v>
      </c>
      <c r="AE33" s="52" t="e">
        <f>IF(AND('Mapa final'!#REF!="Media",'Mapa final'!#REF!="Mayor"),CONCATENATE("R8C",'Mapa final'!#REF!),"")</f>
        <v>#REF!</v>
      </c>
      <c r="AF33" s="52" t="e">
        <f>IF(AND('Mapa final'!#REF!="Media",'Mapa final'!#REF!="Mayor"),CONCATENATE("R8C",'Mapa final'!#REF!),"")</f>
        <v>#REF!</v>
      </c>
      <c r="AG33" s="53" t="e">
        <f>IF(AND('Mapa final'!#REF!="Media",'Mapa final'!#REF!="Mayor"),CONCATENATE("R8C",'Mapa final'!#REF!),"")</f>
        <v>#REF!</v>
      </c>
      <c r="AH33" s="54" t="e">
        <f>IF(AND('Mapa final'!#REF!="Media",'Mapa final'!#REF!="Catastrófico"),CONCATENATE("R8C",'Mapa final'!#REF!),"")</f>
        <v>#REF!</v>
      </c>
      <c r="AI33" s="55" t="e">
        <f>IF(AND('Mapa final'!#REF!="Media",'Mapa final'!#REF!="Catastrófico"),CONCATENATE("R8C",'Mapa final'!#REF!),"")</f>
        <v>#REF!</v>
      </c>
      <c r="AJ33" s="55" t="e">
        <f>IF(AND('Mapa final'!#REF!="Media",'Mapa final'!#REF!="Catastrófico"),CONCATENATE("R8C",'Mapa final'!#REF!),"")</f>
        <v>#REF!</v>
      </c>
      <c r="AK33" s="55" t="e">
        <f>IF(AND('Mapa final'!#REF!="Media",'Mapa final'!#REF!="Catastrófico"),CONCATENATE("R8C",'Mapa final'!#REF!),"")</f>
        <v>#REF!</v>
      </c>
      <c r="AL33" s="55" t="e">
        <f>IF(AND('Mapa final'!#REF!="Media",'Mapa final'!#REF!="Catastrófico"),CONCATENATE("R8C",'Mapa final'!#REF!),"")</f>
        <v>#REF!</v>
      </c>
      <c r="AM33" s="56" t="e">
        <f>IF(AND('Mapa final'!#REF!="Media",'Mapa final'!#REF!="Catastrófico"),CONCATENATE("R8C",'Mapa final'!#REF!),"")</f>
        <v>#REF!</v>
      </c>
      <c r="AN33" s="82"/>
      <c r="AO33" s="400"/>
      <c r="AP33" s="401"/>
      <c r="AQ33" s="401"/>
      <c r="AR33" s="401"/>
      <c r="AS33" s="401"/>
      <c r="AT33" s="40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319"/>
      <c r="C34" s="319"/>
      <c r="D34" s="320"/>
      <c r="E34" s="360"/>
      <c r="F34" s="361"/>
      <c r="G34" s="361"/>
      <c r="H34" s="361"/>
      <c r="I34" s="362"/>
      <c r="J34" s="66" t="e">
        <f>IF(AND('Mapa final'!#REF!="Media",'Mapa final'!#REF!="Leve"),CONCATENATE("R9C",'Mapa final'!#REF!),"")</f>
        <v>#REF!</v>
      </c>
      <c r="K34" s="67" t="e">
        <f>IF(AND('Mapa final'!#REF!="Media",'Mapa final'!#REF!="Leve"),CONCATENATE("R9C",'Mapa final'!#REF!),"")</f>
        <v>#REF!</v>
      </c>
      <c r="L34" s="67" t="e">
        <f>IF(AND('Mapa final'!#REF!="Media",'Mapa final'!#REF!="Leve"),CONCATENATE("R9C",'Mapa final'!#REF!),"")</f>
        <v>#REF!</v>
      </c>
      <c r="M34" s="67" t="e">
        <f>IF(AND('Mapa final'!#REF!="Media",'Mapa final'!#REF!="Leve"),CONCATENATE("R9C",'Mapa final'!#REF!),"")</f>
        <v>#REF!</v>
      </c>
      <c r="N34" s="67" t="e">
        <f>IF(AND('Mapa final'!#REF!="Media",'Mapa final'!#REF!="Leve"),CONCATENATE("R9C",'Mapa final'!#REF!),"")</f>
        <v>#REF!</v>
      </c>
      <c r="O34" s="68" t="e">
        <f>IF(AND('Mapa final'!#REF!="Media",'Mapa final'!#REF!="Leve"),CONCATENATE("R9C",'Mapa final'!#REF!),"")</f>
        <v>#REF!</v>
      </c>
      <c r="P34" s="66" t="e">
        <f>IF(AND('Mapa final'!#REF!="Media",'Mapa final'!#REF!="Menor"),CONCATENATE("R9C",'Mapa final'!#REF!),"")</f>
        <v>#REF!</v>
      </c>
      <c r="Q34" s="67" t="e">
        <f>IF(AND('Mapa final'!#REF!="Media",'Mapa final'!#REF!="Menor"),CONCATENATE("R9C",'Mapa final'!#REF!),"")</f>
        <v>#REF!</v>
      </c>
      <c r="R34" s="67" t="e">
        <f>IF(AND('Mapa final'!#REF!="Media",'Mapa final'!#REF!="Menor"),CONCATENATE("R9C",'Mapa final'!#REF!),"")</f>
        <v>#REF!</v>
      </c>
      <c r="S34" s="67" t="e">
        <f>IF(AND('Mapa final'!#REF!="Media",'Mapa final'!#REF!="Menor"),CONCATENATE("R9C",'Mapa final'!#REF!),"")</f>
        <v>#REF!</v>
      </c>
      <c r="T34" s="67" t="e">
        <f>IF(AND('Mapa final'!#REF!="Media",'Mapa final'!#REF!="Menor"),CONCATENATE("R9C",'Mapa final'!#REF!),"")</f>
        <v>#REF!</v>
      </c>
      <c r="U34" s="68" t="e">
        <f>IF(AND('Mapa final'!#REF!="Media",'Mapa final'!#REF!="Menor"),CONCATENATE("R9C",'Mapa final'!#REF!),"")</f>
        <v>#REF!</v>
      </c>
      <c r="V34" s="66" t="e">
        <f>IF(AND('Mapa final'!#REF!="Media",'Mapa final'!#REF!="Moderado"),CONCATENATE("R9C",'Mapa final'!#REF!),"")</f>
        <v>#REF!</v>
      </c>
      <c r="W34" s="67" t="e">
        <f>IF(AND('Mapa final'!#REF!="Media",'Mapa final'!#REF!="Moderado"),CONCATENATE("R9C",'Mapa final'!#REF!),"")</f>
        <v>#REF!</v>
      </c>
      <c r="X34" s="67" t="e">
        <f>IF(AND('Mapa final'!#REF!="Media",'Mapa final'!#REF!="Moderado"),CONCATENATE("R9C",'Mapa final'!#REF!),"")</f>
        <v>#REF!</v>
      </c>
      <c r="Y34" s="67" t="e">
        <f>IF(AND('Mapa final'!#REF!="Media",'Mapa final'!#REF!="Moderado"),CONCATENATE("R9C",'Mapa final'!#REF!),"")</f>
        <v>#REF!</v>
      </c>
      <c r="Z34" s="67" t="e">
        <f>IF(AND('Mapa final'!#REF!="Media",'Mapa final'!#REF!="Moderado"),CONCATENATE("R9C",'Mapa final'!#REF!),"")</f>
        <v>#REF!</v>
      </c>
      <c r="AA34" s="68" t="e">
        <f>IF(AND('Mapa final'!#REF!="Media",'Mapa final'!#REF!="Moderado"),CONCATENATE("R9C",'Mapa final'!#REF!),"")</f>
        <v>#REF!</v>
      </c>
      <c r="AB34" s="51" t="e">
        <f>IF(AND('Mapa final'!#REF!="Media",'Mapa final'!#REF!="Mayor"),CONCATENATE("R9C",'Mapa final'!#REF!),"")</f>
        <v>#REF!</v>
      </c>
      <c r="AC34" s="52" t="e">
        <f>IF(AND('Mapa final'!#REF!="Media",'Mapa final'!#REF!="Mayor"),CONCATENATE("R9C",'Mapa final'!#REF!),"")</f>
        <v>#REF!</v>
      </c>
      <c r="AD34" s="52" t="e">
        <f>IF(AND('Mapa final'!#REF!="Media",'Mapa final'!#REF!="Mayor"),CONCATENATE("R9C",'Mapa final'!#REF!),"")</f>
        <v>#REF!</v>
      </c>
      <c r="AE34" s="52" t="e">
        <f>IF(AND('Mapa final'!#REF!="Media",'Mapa final'!#REF!="Mayor"),CONCATENATE("R9C",'Mapa final'!#REF!),"")</f>
        <v>#REF!</v>
      </c>
      <c r="AF34" s="52" t="e">
        <f>IF(AND('Mapa final'!#REF!="Media",'Mapa final'!#REF!="Mayor"),CONCATENATE("R9C",'Mapa final'!#REF!),"")</f>
        <v>#REF!</v>
      </c>
      <c r="AG34" s="53" t="e">
        <f>IF(AND('Mapa final'!#REF!="Media",'Mapa final'!#REF!="Mayor"),CONCATENATE("R9C",'Mapa final'!#REF!),"")</f>
        <v>#REF!</v>
      </c>
      <c r="AH34" s="54" t="e">
        <f>IF(AND('Mapa final'!#REF!="Media",'Mapa final'!#REF!="Catastrófico"),CONCATENATE("R9C",'Mapa final'!#REF!),"")</f>
        <v>#REF!</v>
      </c>
      <c r="AI34" s="55" t="e">
        <f>IF(AND('Mapa final'!#REF!="Media",'Mapa final'!#REF!="Catastrófico"),CONCATENATE("R9C",'Mapa final'!#REF!),"")</f>
        <v>#REF!</v>
      </c>
      <c r="AJ34" s="55" t="e">
        <f>IF(AND('Mapa final'!#REF!="Media",'Mapa final'!#REF!="Catastrófico"),CONCATENATE("R9C",'Mapa final'!#REF!),"")</f>
        <v>#REF!</v>
      </c>
      <c r="AK34" s="55" t="e">
        <f>IF(AND('Mapa final'!#REF!="Media",'Mapa final'!#REF!="Catastrófico"),CONCATENATE("R9C",'Mapa final'!#REF!),"")</f>
        <v>#REF!</v>
      </c>
      <c r="AL34" s="55" t="e">
        <f>IF(AND('Mapa final'!#REF!="Media",'Mapa final'!#REF!="Catastrófico"),CONCATENATE("R9C",'Mapa final'!#REF!),"")</f>
        <v>#REF!</v>
      </c>
      <c r="AM34" s="56" t="e">
        <f>IF(AND('Mapa final'!#REF!="Media",'Mapa final'!#REF!="Catastrófico"),CONCATENATE("R9C",'Mapa final'!#REF!),"")</f>
        <v>#REF!</v>
      </c>
      <c r="AN34" s="82"/>
      <c r="AO34" s="400"/>
      <c r="AP34" s="401"/>
      <c r="AQ34" s="401"/>
      <c r="AR34" s="401"/>
      <c r="AS34" s="401"/>
      <c r="AT34" s="40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319"/>
      <c r="C35" s="319"/>
      <c r="D35" s="320"/>
      <c r="E35" s="363"/>
      <c r="F35" s="364"/>
      <c r="G35" s="364"/>
      <c r="H35" s="364"/>
      <c r="I35" s="365"/>
      <c r="J35" s="66" t="str">
        <f ca="1">IF(AND('Mapa final'!$Y$21="Media",'Mapa final'!$AA$21="Leve"),CONCATENATE("R10C",'Mapa final'!$O$21),"")</f>
        <v/>
      </c>
      <c r="K35" s="67" t="str">
        <f ca="1">IF(AND('Mapa final'!$Y$22="Media",'Mapa final'!$AA$22="Leve"),CONCATENATE("R10C",'Mapa final'!$O$22),"")</f>
        <v/>
      </c>
      <c r="L35" s="67" t="str">
        <f ca="1">IF(AND('Mapa final'!$Y$23="Media",'Mapa final'!$AA$23="Leve"),CONCATENATE("R10C",'Mapa final'!$O$23),"")</f>
        <v/>
      </c>
      <c r="M35" s="67" t="str">
        <f ca="1">IF(AND('Mapa final'!$Y$24="Media",'Mapa final'!$AA$24="Leve"),CONCATENATE("R10C",'Mapa final'!$O$24),"")</f>
        <v/>
      </c>
      <c r="N35" s="67" t="str">
        <f ca="1">IF(AND('Mapa final'!$Y$25="Media",'Mapa final'!$AA$25="Leve"),CONCATENATE("R10C",'Mapa final'!$O$25),"")</f>
        <v/>
      </c>
      <c r="O35" s="68" t="str">
        <f>IF(AND('Mapa final'!$Y$26="Media",'Mapa final'!$AA$26="Leve"),CONCATENATE("R10C",'Mapa final'!$O$26),"")</f>
        <v/>
      </c>
      <c r="P35" s="66" t="str">
        <f ca="1">IF(AND('Mapa final'!$Y$21="Media",'Mapa final'!$AA$21="Menor"),CONCATENATE("R10C",'Mapa final'!$O$21),"")</f>
        <v/>
      </c>
      <c r="Q35" s="67" t="str">
        <f ca="1">IF(AND('Mapa final'!$Y$22="Media",'Mapa final'!$AA$22="Menor"),CONCATENATE("R10C",'Mapa final'!$O$22),"")</f>
        <v/>
      </c>
      <c r="R35" s="67" t="str">
        <f ca="1">IF(AND('Mapa final'!$Y$23="Media",'Mapa final'!$AA$23="Menor"),CONCATENATE("R10C",'Mapa final'!$O$23),"")</f>
        <v/>
      </c>
      <c r="S35" s="67" t="str">
        <f ca="1">IF(AND('Mapa final'!$Y$24="Media",'Mapa final'!$AA$24="Menor"),CONCATENATE("R10C",'Mapa final'!$O$24),"")</f>
        <v/>
      </c>
      <c r="T35" s="67" t="str">
        <f ca="1">IF(AND('Mapa final'!$Y$25="Media",'Mapa final'!$AA$25="Menor"),CONCATENATE("R10C",'Mapa final'!$O$25),"")</f>
        <v/>
      </c>
      <c r="U35" s="68" t="str">
        <f>IF(AND('Mapa final'!$Y$26="Media",'Mapa final'!$AA$26="Menor"),CONCATENATE("R10C",'Mapa final'!$O$26),"")</f>
        <v/>
      </c>
      <c r="V35" s="66" t="str">
        <f ca="1">IF(AND('Mapa final'!$Y$21="Media",'Mapa final'!$AA$21="Moderado"),CONCATENATE("R10C",'Mapa final'!$O$21),"")</f>
        <v/>
      </c>
      <c r="W35" s="67" t="str">
        <f ca="1">IF(AND('Mapa final'!$Y$22="Media",'Mapa final'!$AA$22="Moderado"),CONCATENATE("R10C",'Mapa final'!$O$22),"")</f>
        <v/>
      </c>
      <c r="X35" s="67" t="str">
        <f ca="1">IF(AND('Mapa final'!$Y$23="Media",'Mapa final'!$AA$23="Moderado"),CONCATENATE("R10C",'Mapa final'!$O$23),"")</f>
        <v/>
      </c>
      <c r="Y35" s="67" t="str">
        <f ca="1">IF(AND('Mapa final'!$Y$24="Media",'Mapa final'!$AA$24="Moderado"),CONCATENATE("R10C",'Mapa final'!$O$24),"")</f>
        <v/>
      </c>
      <c r="Z35" s="67" t="str">
        <f ca="1">IF(AND('Mapa final'!$Y$25="Media",'Mapa final'!$AA$25="Moderado"),CONCATENATE("R10C",'Mapa final'!$O$25),"")</f>
        <v/>
      </c>
      <c r="AA35" s="68" t="str">
        <f>IF(AND('Mapa final'!$Y$26="Media",'Mapa final'!$AA$26="Moderado"),CONCATENATE("R10C",'Mapa final'!$O$26),"")</f>
        <v/>
      </c>
      <c r="AB35" s="57" t="str">
        <f ca="1">IF(AND('Mapa final'!$Y$21="Media",'Mapa final'!$AA$21="Mayor"),CONCATENATE("R10C",'Mapa final'!$O$21),"")</f>
        <v/>
      </c>
      <c r="AC35" s="58" t="str">
        <f ca="1">IF(AND('Mapa final'!$Y$22="Media",'Mapa final'!$AA$22="Mayor"),CONCATENATE("R10C",'Mapa final'!$O$22),"")</f>
        <v/>
      </c>
      <c r="AD35" s="58" t="str">
        <f ca="1">IF(AND('Mapa final'!$Y$23="Media",'Mapa final'!$AA$23="Mayor"),CONCATENATE("R10C",'Mapa final'!$O$23),"")</f>
        <v/>
      </c>
      <c r="AE35" s="58" t="str">
        <f ca="1">IF(AND('Mapa final'!$Y$24="Media",'Mapa final'!$AA$24="Mayor"),CONCATENATE("R10C",'Mapa final'!$O$24),"")</f>
        <v/>
      </c>
      <c r="AF35" s="58" t="str">
        <f ca="1">IF(AND('Mapa final'!$Y$25="Media",'Mapa final'!$AA$25="Mayor"),CONCATENATE("R10C",'Mapa final'!$O$25),"")</f>
        <v/>
      </c>
      <c r="AG35" s="59" t="str">
        <f>IF(AND('Mapa final'!$Y$26="Media",'Mapa final'!$AA$26="Mayor"),CONCATENATE("R10C",'Mapa final'!$O$26),"")</f>
        <v/>
      </c>
      <c r="AH35" s="60" t="str">
        <f ca="1">IF(AND('Mapa final'!$Y$21="Media",'Mapa final'!$AA$21="Catastrófico"),CONCATENATE("R10C",'Mapa final'!$O$21),"")</f>
        <v/>
      </c>
      <c r="AI35" s="61" t="str">
        <f ca="1">IF(AND('Mapa final'!$Y$22="Media",'Mapa final'!$AA$22="Catastrófico"),CONCATENATE("R10C",'Mapa final'!$O$22),"")</f>
        <v/>
      </c>
      <c r="AJ35" s="61" t="str">
        <f ca="1">IF(AND('Mapa final'!$Y$23="Media",'Mapa final'!$AA$23="Catastrófico"),CONCATENATE("R10C",'Mapa final'!$O$23),"")</f>
        <v/>
      </c>
      <c r="AK35" s="61" t="str">
        <f ca="1">IF(AND('Mapa final'!$Y$24="Media",'Mapa final'!$AA$24="Catastrófico"),CONCATENATE("R10C",'Mapa final'!$O$24),"")</f>
        <v/>
      </c>
      <c r="AL35" s="61" t="str">
        <f ca="1">IF(AND('Mapa final'!$Y$25="Media",'Mapa final'!$AA$25="Catastrófico"),CONCATENATE("R10C",'Mapa final'!$O$25),"")</f>
        <v/>
      </c>
      <c r="AM35" s="62" t="str">
        <f>IF(AND('Mapa final'!$Y$26="Media",'Mapa final'!$AA$26="Catastrófico"),CONCATENATE("R10C",'Mapa final'!$O$26),"")</f>
        <v/>
      </c>
      <c r="AN35" s="82"/>
      <c r="AO35" s="403"/>
      <c r="AP35" s="404"/>
      <c r="AQ35" s="404"/>
      <c r="AR35" s="404"/>
      <c r="AS35" s="404"/>
      <c r="AT35" s="405"/>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319"/>
      <c r="C36" s="319"/>
      <c r="D36" s="320"/>
      <c r="E36" s="357" t="s">
        <v>137</v>
      </c>
      <c r="F36" s="358"/>
      <c r="G36" s="358"/>
      <c r="H36" s="358"/>
      <c r="I36" s="358"/>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e">
        <f>IF(AND('Mapa final'!#REF!="Baja",'Mapa final'!#REF!="Leve"),CONCATENATE("R1C",'Mapa final'!#REF!),"")</f>
        <v>#REF!</v>
      </c>
      <c r="O36" s="74" t="e">
        <f>IF(AND('Mapa final'!#REF!="Baja",'Mapa final'!#REF!="Leve"),CONCATENATE("R1C",'Mapa final'!#REF!),"")</f>
        <v>#REF!</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e">
        <f>IF(AND('Mapa final'!#REF!="Baja",'Mapa final'!#REF!="Menor"),CONCATENATE("R1C",'Mapa final'!#REF!),"")</f>
        <v>#REF!</v>
      </c>
      <c r="U36" s="65" t="e">
        <f>IF(AND('Mapa final'!#REF!="Baja",'Mapa final'!#REF!="Menor"),CONCATENATE("R1C",'Mapa final'!#REF!),"")</f>
        <v>#REF!</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e">
        <f>IF(AND('Mapa final'!#REF!="Baja",'Mapa final'!#REF!="Moderado"),CONCATENATE("R1C",'Mapa final'!#REF!),"")</f>
        <v>#REF!</v>
      </c>
      <c r="AA36" s="65" t="e">
        <f>IF(AND('Mapa final'!#REF!="Baja",'Mapa final'!#REF!="Moderado"),CONCATENATE("R1C",'Mapa final'!#REF!),"")</f>
        <v>#REF!</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e">
        <f>IF(AND('Mapa final'!#REF!="Baja",'Mapa final'!#REF!="Mayor"),CONCATENATE("R1C",'Mapa final'!#REF!),"")</f>
        <v>#REF!</v>
      </c>
      <c r="AG36" s="47" t="e">
        <f>IF(AND('Mapa final'!#REF!="Baja",'Mapa final'!#REF!="Mayor"),CONCATENATE("R1C",'Mapa final'!#REF!),"")</f>
        <v>#REF!</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e">
        <f>IF(AND('Mapa final'!#REF!="Baja",'Mapa final'!#REF!="Catastrófico"),CONCATENATE("R1C",'Mapa final'!#REF!),"")</f>
        <v>#REF!</v>
      </c>
      <c r="AM36" s="50" t="e">
        <f>IF(AND('Mapa final'!#REF!="Baja",'Mapa final'!#REF!="Catastrófico"),CONCATENATE("R1C",'Mapa final'!#REF!),"")</f>
        <v>#REF!</v>
      </c>
      <c r="AN36" s="82"/>
      <c r="AO36" s="388" t="s">
        <v>138</v>
      </c>
      <c r="AP36" s="389"/>
      <c r="AQ36" s="389"/>
      <c r="AR36" s="389"/>
      <c r="AS36" s="389"/>
      <c r="AT36" s="39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319"/>
      <c r="C37" s="319"/>
      <c r="D37" s="320"/>
      <c r="E37" s="376"/>
      <c r="F37" s="361"/>
      <c r="G37" s="361"/>
      <c r="H37" s="361"/>
      <c r="I37" s="361"/>
      <c r="J37" s="75" t="e">
        <f>IF(AND('Mapa final'!#REF!="Baja",'Mapa final'!#REF!="Leve"),CONCATENATE("R2C",'Mapa final'!#REF!),"")</f>
        <v>#REF!</v>
      </c>
      <c r="K37" s="76" t="e">
        <f>IF(AND('Mapa final'!#REF!="Baja",'Mapa final'!#REF!="Leve"),CONCATENATE("R2C",'Mapa final'!#REF!),"")</f>
        <v>#REF!</v>
      </c>
      <c r="L37" s="76" t="e">
        <f>IF(AND('Mapa final'!#REF!="Baja",'Mapa final'!#REF!="Leve"),CONCATENATE("R2C",'Mapa final'!#REF!),"")</f>
        <v>#REF!</v>
      </c>
      <c r="M37" s="76" t="e">
        <f>IF(AND('Mapa final'!#REF!="Baja",'Mapa final'!#REF!="Leve"),CONCATENATE("R2C",'Mapa final'!#REF!),"")</f>
        <v>#REF!</v>
      </c>
      <c r="N37" s="76" t="e">
        <f>IF(AND('Mapa final'!#REF!="Baja",'Mapa final'!#REF!="Leve"),CONCATENATE("R2C",'Mapa final'!#REF!),"")</f>
        <v>#REF!</v>
      </c>
      <c r="O37" s="77" t="e">
        <f>IF(AND('Mapa final'!#REF!="Baja",'Mapa final'!#REF!="Leve"),CONCATENATE("R2C",'Mapa final'!#REF!),"")</f>
        <v>#REF!</v>
      </c>
      <c r="P37" s="66" t="e">
        <f>IF(AND('Mapa final'!#REF!="Baja",'Mapa final'!#REF!="Menor"),CONCATENATE("R2C",'Mapa final'!#REF!),"")</f>
        <v>#REF!</v>
      </c>
      <c r="Q37" s="67" t="e">
        <f>IF(AND('Mapa final'!#REF!="Baja",'Mapa final'!#REF!="Menor"),CONCATENATE("R2C",'Mapa final'!#REF!),"")</f>
        <v>#REF!</v>
      </c>
      <c r="R37" s="67" t="e">
        <f>IF(AND('Mapa final'!#REF!="Baja",'Mapa final'!#REF!="Menor"),CONCATENATE("R2C",'Mapa final'!#REF!),"")</f>
        <v>#REF!</v>
      </c>
      <c r="S37" s="67" t="e">
        <f>IF(AND('Mapa final'!#REF!="Baja",'Mapa final'!#REF!="Menor"),CONCATENATE("R2C",'Mapa final'!#REF!),"")</f>
        <v>#REF!</v>
      </c>
      <c r="T37" s="67" t="e">
        <f>IF(AND('Mapa final'!#REF!="Baja",'Mapa final'!#REF!="Menor"),CONCATENATE("R2C",'Mapa final'!#REF!),"")</f>
        <v>#REF!</v>
      </c>
      <c r="U37" s="68" t="e">
        <f>IF(AND('Mapa final'!#REF!="Baja",'Mapa final'!#REF!="Menor"),CONCATENATE("R2C",'Mapa final'!#REF!),"")</f>
        <v>#REF!</v>
      </c>
      <c r="V37" s="66" t="e">
        <f>IF(AND('Mapa final'!#REF!="Baja",'Mapa final'!#REF!="Moderado"),CONCATENATE("R2C",'Mapa final'!#REF!),"")</f>
        <v>#REF!</v>
      </c>
      <c r="W37" s="67" t="e">
        <f>IF(AND('Mapa final'!#REF!="Baja",'Mapa final'!#REF!="Moderado"),CONCATENATE("R2C",'Mapa final'!#REF!),"")</f>
        <v>#REF!</v>
      </c>
      <c r="X37" s="67" t="e">
        <f>IF(AND('Mapa final'!#REF!="Baja",'Mapa final'!#REF!="Moderado"),CONCATENATE("R2C",'Mapa final'!#REF!),"")</f>
        <v>#REF!</v>
      </c>
      <c r="Y37" s="67" t="e">
        <f>IF(AND('Mapa final'!#REF!="Baja",'Mapa final'!#REF!="Moderado"),CONCATENATE("R2C",'Mapa final'!#REF!),"")</f>
        <v>#REF!</v>
      </c>
      <c r="Z37" s="67" t="e">
        <f>IF(AND('Mapa final'!#REF!="Baja",'Mapa final'!#REF!="Moderado"),CONCATENATE("R2C",'Mapa final'!#REF!),"")</f>
        <v>#REF!</v>
      </c>
      <c r="AA37" s="68" t="e">
        <f>IF(AND('Mapa final'!#REF!="Baja",'Mapa final'!#REF!="Moderado"),CONCATENATE("R2C",'Mapa final'!#REF!),"")</f>
        <v>#REF!</v>
      </c>
      <c r="AB37" s="51" t="e">
        <f>IF(AND('Mapa final'!#REF!="Baja",'Mapa final'!#REF!="Mayor"),CONCATENATE("R2C",'Mapa final'!#REF!),"")</f>
        <v>#REF!</v>
      </c>
      <c r="AC37" s="52" t="e">
        <f>IF(AND('Mapa final'!#REF!="Baja",'Mapa final'!#REF!="Mayor"),CONCATENATE("R2C",'Mapa final'!#REF!),"")</f>
        <v>#REF!</v>
      </c>
      <c r="AD37" s="52" t="e">
        <f>IF(AND('Mapa final'!#REF!="Baja",'Mapa final'!#REF!="Mayor"),CONCATENATE("R2C",'Mapa final'!#REF!),"")</f>
        <v>#REF!</v>
      </c>
      <c r="AE37" s="52" t="e">
        <f>IF(AND('Mapa final'!#REF!="Baja",'Mapa final'!#REF!="Mayor"),CONCATENATE("R2C",'Mapa final'!#REF!),"")</f>
        <v>#REF!</v>
      </c>
      <c r="AF37" s="52" t="e">
        <f>IF(AND('Mapa final'!#REF!="Baja",'Mapa final'!#REF!="Mayor"),CONCATENATE("R2C",'Mapa final'!#REF!),"")</f>
        <v>#REF!</v>
      </c>
      <c r="AG37" s="53" t="e">
        <f>IF(AND('Mapa final'!#REF!="Baja",'Mapa final'!#REF!="Mayor"),CONCATENATE("R2C",'Mapa final'!#REF!),"")</f>
        <v>#REF!</v>
      </c>
      <c r="AH37" s="54" t="e">
        <f>IF(AND('Mapa final'!#REF!="Baja",'Mapa final'!#REF!="Catastrófico"),CONCATENATE("R2C",'Mapa final'!#REF!),"")</f>
        <v>#REF!</v>
      </c>
      <c r="AI37" s="55" t="e">
        <f>IF(AND('Mapa final'!#REF!="Baja",'Mapa final'!#REF!="Catastrófico"),CONCATENATE("R2C",'Mapa final'!#REF!),"")</f>
        <v>#REF!</v>
      </c>
      <c r="AJ37" s="55" t="e">
        <f>IF(AND('Mapa final'!#REF!="Baja",'Mapa final'!#REF!="Catastrófico"),CONCATENATE("R2C",'Mapa final'!#REF!),"")</f>
        <v>#REF!</v>
      </c>
      <c r="AK37" s="55" t="e">
        <f>IF(AND('Mapa final'!#REF!="Baja",'Mapa final'!#REF!="Catastrófico"),CONCATENATE("R2C",'Mapa final'!#REF!),"")</f>
        <v>#REF!</v>
      </c>
      <c r="AL37" s="55" t="e">
        <f>IF(AND('Mapa final'!#REF!="Baja",'Mapa final'!#REF!="Catastrófico"),CONCATENATE("R2C",'Mapa final'!#REF!),"")</f>
        <v>#REF!</v>
      </c>
      <c r="AM37" s="56" t="e">
        <f>IF(AND('Mapa final'!#REF!="Baja",'Mapa final'!#REF!="Catastrófico"),CONCATENATE("R2C",'Mapa final'!#REF!),"")</f>
        <v>#REF!</v>
      </c>
      <c r="AN37" s="82"/>
      <c r="AO37" s="391"/>
      <c r="AP37" s="392"/>
      <c r="AQ37" s="392"/>
      <c r="AR37" s="392"/>
      <c r="AS37" s="392"/>
      <c r="AT37" s="39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319"/>
      <c r="C38" s="319"/>
      <c r="D38" s="320"/>
      <c r="E38" s="360"/>
      <c r="F38" s="361"/>
      <c r="G38" s="361"/>
      <c r="H38" s="361"/>
      <c r="I38" s="361"/>
      <c r="J38" s="75" t="str">
        <f ca="1">IF(AND('Mapa final'!$Y$14="Baja",'Mapa final'!$AA$14="Leve"),CONCATENATE("R3C",'Mapa final'!$O$14),"")</f>
        <v/>
      </c>
      <c r="K38" s="76" t="str">
        <f ca="1">IF(AND('Mapa final'!$Y$15="Baja",'Mapa final'!$AA$15="Leve"),CONCATENATE("R3C",'Mapa final'!$O$15),"")</f>
        <v/>
      </c>
      <c r="L38" s="76" t="e">
        <f>IF(AND('Mapa final'!#REF!="Baja",'Mapa final'!#REF!="Leve"),CONCATENATE("R3C",'Mapa final'!#REF!),"")</f>
        <v>#REF!</v>
      </c>
      <c r="M38" s="76" t="e">
        <f>IF(AND('Mapa final'!#REF!="Baja",'Mapa final'!#REF!="Leve"),CONCATENATE("R3C",'Mapa final'!#REF!),"")</f>
        <v>#REF!</v>
      </c>
      <c r="N38" s="76" t="e">
        <f>IF(AND('Mapa final'!#REF!="Baja",'Mapa final'!#REF!="Leve"),CONCATENATE("R3C",'Mapa final'!#REF!),"")</f>
        <v>#REF!</v>
      </c>
      <c r="O38" s="77" t="e">
        <f>IF(AND('Mapa final'!#REF!="Baja",'Mapa final'!#REF!="Leve"),CONCATENATE("R3C",'Mapa final'!#REF!),"")</f>
        <v>#REF!</v>
      </c>
      <c r="P38" s="66" t="str">
        <f ca="1">IF(AND('Mapa final'!$Y$14="Baja",'Mapa final'!$AA$14="Menor"),CONCATENATE("R3C",'Mapa final'!$O$14),"")</f>
        <v/>
      </c>
      <c r="Q38" s="67" t="str">
        <f ca="1">IF(AND('Mapa final'!$Y$15="Baja",'Mapa final'!$AA$15="Menor"),CONCATENATE("R3C",'Mapa final'!$O$15),"")</f>
        <v/>
      </c>
      <c r="R38" s="67" t="e">
        <f>IF(AND('Mapa final'!#REF!="Baja",'Mapa final'!#REF!="Menor"),CONCATENATE("R3C",'Mapa final'!#REF!),"")</f>
        <v>#REF!</v>
      </c>
      <c r="S38" s="67" t="e">
        <f>IF(AND('Mapa final'!#REF!="Baja",'Mapa final'!#REF!="Menor"),CONCATENATE("R3C",'Mapa final'!#REF!),"")</f>
        <v>#REF!</v>
      </c>
      <c r="T38" s="67" t="e">
        <f>IF(AND('Mapa final'!#REF!="Baja",'Mapa final'!#REF!="Menor"),CONCATENATE("R3C",'Mapa final'!#REF!),"")</f>
        <v>#REF!</v>
      </c>
      <c r="U38" s="68" t="e">
        <f>IF(AND('Mapa final'!#REF!="Baja",'Mapa final'!#REF!="Menor"),CONCATENATE("R3C",'Mapa final'!#REF!),"")</f>
        <v>#REF!</v>
      </c>
      <c r="V38" s="66" t="str">
        <f ca="1">IF(AND('Mapa final'!$Y$14="Baja",'Mapa final'!$AA$14="Moderado"),CONCATENATE("R3C",'Mapa final'!$O$14),"")</f>
        <v/>
      </c>
      <c r="W38" s="67" t="str">
        <f ca="1">IF(AND('Mapa final'!$Y$15="Baja",'Mapa final'!$AA$15="Moderado"),CONCATENATE("R3C",'Mapa final'!$O$15),"")</f>
        <v/>
      </c>
      <c r="X38" s="67" t="e">
        <f>IF(AND('Mapa final'!#REF!="Baja",'Mapa final'!#REF!="Moderado"),CONCATENATE("R3C",'Mapa final'!#REF!),"")</f>
        <v>#REF!</v>
      </c>
      <c r="Y38" s="67" t="e">
        <f>IF(AND('Mapa final'!#REF!="Baja",'Mapa final'!#REF!="Moderado"),CONCATENATE("R3C",'Mapa final'!#REF!),"")</f>
        <v>#REF!</v>
      </c>
      <c r="Z38" s="67" t="e">
        <f>IF(AND('Mapa final'!#REF!="Baja",'Mapa final'!#REF!="Moderado"),CONCATENATE("R3C",'Mapa final'!#REF!),"")</f>
        <v>#REF!</v>
      </c>
      <c r="AA38" s="68" t="e">
        <f>IF(AND('Mapa final'!#REF!="Baja",'Mapa final'!#REF!="Moderado"),CONCATENATE("R3C",'Mapa final'!#REF!),"")</f>
        <v>#REF!</v>
      </c>
      <c r="AB38" s="51" t="str">
        <f ca="1">IF(AND('Mapa final'!$Y$14="Baja",'Mapa final'!$AA$14="Mayor"),CONCATENATE("R3C",'Mapa final'!$O$14),"")</f>
        <v/>
      </c>
      <c r="AC38" s="52" t="str">
        <f ca="1">IF(AND('Mapa final'!$Y$15="Baja",'Mapa final'!$AA$15="Mayor"),CONCATENATE("R3C",'Mapa final'!$O$15),"")</f>
        <v/>
      </c>
      <c r="AD38" s="52" t="e">
        <f>IF(AND('Mapa final'!#REF!="Baja",'Mapa final'!#REF!="Mayor"),CONCATENATE("R3C",'Mapa final'!#REF!),"")</f>
        <v>#REF!</v>
      </c>
      <c r="AE38" s="52" t="e">
        <f>IF(AND('Mapa final'!#REF!="Baja",'Mapa final'!#REF!="Mayor"),CONCATENATE("R3C",'Mapa final'!#REF!),"")</f>
        <v>#REF!</v>
      </c>
      <c r="AF38" s="52" t="e">
        <f>IF(AND('Mapa final'!#REF!="Baja",'Mapa final'!#REF!="Mayor"),CONCATENATE("R3C",'Mapa final'!#REF!),"")</f>
        <v>#REF!</v>
      </c>
      <c r="AG38" s="53" t="e">
        <f>IF(AND('Mapa final'!#REF!="Baja",'Mapa final'!#REF!="Mayor"),CONCATENATE("R3C",'Mapa final'!#REF!),"")</f>
        <v>#REF!</v>
      </c>
      <c r="AH38" s="54" t="str">
        <f ca="1">IF(AND('Mapa final'!$Y$14="Baja",'Mapa final'!$AA$14="Catastrófico"),CONCATENATE("R3C",'Mapa final'!$O$14),"")</f>
        <v/>
      </c>
      <c r="AI38" s="55" t="str">
        <f ca="1">IF(AND('Mapa final'!$Y$15="Baja",'Mapa final'!$AA$15="Catastrófico"),CONCATENATE("R3C",'Mapa final'!$O$15),"")</f>
        <v/>
      </c>
      <c r="AJ38" s="55" t="e">
        <f>IF(AND('Mapa final'!#REF!="Baja",'Mapa final'!#REF!="Catastrófico"),CONCATENATE("R3C",'Mapa final'!#REF!),"")</f>
        <v>#REF!</v>
      </c>
      <c r="AK38" s="55" t="e">
        <f>IF(AND('Mapa final'!#REF!="Baja",'Mapa final'!#REF!="Catastrófico"),CONCATENATE("R3C",'Mapa final'!#REF!),"")</f>
        <v>#REF!</v>
      </c>
      <c r="AL38" s="55" t="e">
        <f>IF(AND('Mapa final'!#REF!="Baja",'Mapa final'!#REF!="Catastrófico"),CONCATENATE("R3C",'Mapa final'!#REF!),"")</f>
        <v>#REF!</v>
      </c>
      <c r="AM38" s="56" t="e">
        <f>IF(AND('Mapa final'!#REF!="Baja",'Mapa final'!#REF!="Catastrófico"),CONCATENATE("R3C",'Mapa final'!#REF!),"")</f>
        <v>#REF!</v>
      </c>
      <c r="AN38" s="82"/>
      <c r="AO38" s="391"/>
      <c r="AP38" s="392"/>
      <c r="AQ38" s="392"/>
      <c r="AR38" s="392"/>
      <c r="AS38" s="392"/>
      <c r="AT38" s="393"/>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319"/>
      <c r="C39" s="319"/>
      <c r="D39" s="320"/>
      <c r="E39" s="360"/>
      <c r="F39" s="361"/>
      <c r="G39" s="361"/>
      <c r="H39" s="361"/>
      <c r="I39" s="361"/>
      <c r="J39" s="75" t="e">
        <f>IF(AND('Mapa final'!#REF!="Baja",'Mapa final'!#REF!="Leve"),CONCATENATE("R4C",'Mapa final'!#REF!),"")</f>
        <v>#REF!</v>
      </c>
      <c r="K39" s="76" t="e">
        <f>IF(AND('Mapa final'!#REF!="Baja",'Mapa final'!#REF!="Leve"),CONCATENATE("R4C",'Mapa final'!#REF!),"")</f>
        <v>#REF!</v>
      </c>
      <c r="L39" s="76" t="e">
        <f>IF(AND('Mapa final'!#REF!="Baja",'Mapa final'!#REF!="Leve"),CONCATENATE("R4C",'Mapa final'!#REF!),"")</f>
        <v>#REF!</v>
      </c>
      <c r="M39" s="76" t="e">
        <f>IF(AND('Mapa final'!#REF!="Baja",'Mapa final'!#REF!="Leve"),CONCATENATE("R4C",'Mapa final'!#REF!),"")</f>
        <v>#REF!</v>
      </c>
      <c r="N39" s="76" t="e">
        <f>IF(AND('Mapa final'!#REF!="Baja",'Mapa final'!#REF!="Leve"),CONCATENATE("R4C",'Mapa final'!#REF!),"")</f>
        <v>#REF!</v>
      </c>
      <c r="O39" s="77" t="e">
        <f>IF(AND('Mapa final'!#REF!="Baja",'Mapa final'!#REF!="Leve"),CONCATENATE("R4C",'Mapa final'!#REF!),"")</f>
        <v>#REF!</v>
      </c>
      <c r="P39" s="66" t="e">
        <f>IF(AND('Mapa final'!#REF!="Baja",'Mapa final'!#REF!="Menor"),CONCATENATE("R4C",'Mapa final'!#REF!),"")</f>
        <v>#REF!</v>
      </c>
      <c r="Q39" s="67" t="e">
        <f>IF(AND('Mapa final'!#REF!="Baja",'Mapa final'!#REF!="Menor"),CONCATENATE("R4C",'Mapa final'!#REF!),"")</f>
        <v>#REF!</v>
      </c>
      <c r="R39" s="67" t="e">
        <f>IF(AND('Mapa final'!#REF!="Baja",'Mapa final'!#REF!="Menor"),CONCATENATE("R4C",'Mapa final'!#REF!),"")</f>
        <v>#REF!</v>
      </c>
      <c r="S39" s="67" t="e">
        <f>IF(AND('Mapa final'!#REF!="Baja",'Mapa final'!#REF!="Menor"),CONCATENATE("R4C",'Mapa final'!#REF!),"")</f>
        <v>#REF!</v>
      </c>
      <c r="T39" s="67" t="e">
        <f>IF(AND('Mapa final'!#REF!="Baja",'Mapa final'!#REF!="Menor"),CONCATENATE("R4C",'Mapa final'!#REF!),"")</f>
        <v>#REF!</v>
      </c>
      <c r="U39" s="68" t="e">
        <f>IF(AND('Mapa final'!#REF!="Baja",'Mapa final'!#REF!="Menor"),CONCATENATE("R4C",'Mapa final'!#REF!),"")</f>
        <v>#REF!</v>
      </c>
      <c r="V39" s="66" t="e">
        <f>IF(AND('Mapa final'!#REF!="Baja",'Mapa final'!#REF!="Moderado"),CONCATENATE("R4C",'Mapa final'!#REF!),"")</f>
        <v>#REF!</v>
      </c>
      <c r="W39" s="67" t="e">
        <f>IF(AND('Mapa final'!#REF!="Baja",'Mapa final'!#REF!="Moderado"),CONCATENATE("R4C",'Mapa final'!#REF!),"")</f>
        <v>#REF!</v>
      </c>
      <c r="X39" s="67" t="e">
        <f>IF(AND('Mapa final'!#REF!="Baja",'Mapa final'!#REF!="Moderado"),CONCATENATE("R4C",'Mapa final'!#REF!),"")</f>
        <v>#REF!</v>
      </c>
      <c r="Y39" s="67" t="e">
        <f>IF(AND('Mapa final'!#REF!="Baja",'Mapa final'!#REF!="Moderado"),CONCATENATE("R4C",'Mapa final'!#REF!),"")</f>
        <v>#REF!</v>
      </c>
      <c r="Z39" s="67" t="e">
        <f>IF(AND('Mapa final'!#REF!="Baja",'Mapa final'!#REF!="Moderado"),CONCATENATE("R4C",'Mapa final'!#REF!),"")</f>
        <v>#REF!</v>
      </c>
      <c r="AA39" s="68" t="e">
        <f>IF(AND('Mapa final'!#REF!="Baja",'Mapa final'!#REF!="Moderado"),CONCATENATE("R4C",'Mapa final'!#REF!),"")</f>
        <v>#REF!</v>
      </c>
      <c r="AB39" s="51" t="e">
        <f>IF(AND('Mapa final'!#REF!="Baja",'Mapa final'!#REF!="Mayor"),CONCATENATE("R4C",'Mapa final'!#REF!),"")</f>
        <v>#REF!</v>
      </c>
      <c r="AC39" s="52" t="e">
        <f>IF(AND('Mapa final'!#REF!="Baja",'Mapa final'!#REF!="Mayor"),CONCATENATE("R4C",'Mapa final'!#REF!),"")</f>
        <v>#REF!</v>
      </c>
      <c r="AD39" s="52" t="e">
        <f>IF(AND('Mapa final'!#REF!="Baja",'Mapa final'!#REF!="Mayor"),CONCATENATE("R4C",'Mapa final'!#REF!),"")</f>
        <v>#REF!</v>
      </c>
      <c r="AE39" s="52" t="e">
        <f>IF(AND('Mapa final'!#REF!="Baja",'Mapa final'!#REF!="Mayor"),CONCATENATE("R4C",'Mapa final'!#REF!),"")</f>
        <v>#REF!</v>
      </c>
      <c r="AF39" s="52" t="e">
        <f>IF(AND('Mapa final'!#REF!="Baja",'Mapa final'!#REF!="Mayor"),CONCATENATE("R4C",'Mapa final'!#REF!),"")</f>
        <v>#REF!</v>
      </c>
      <c r="AG39" s="53" t="e">
        <f>IF(AND('Mapa final'!#REF!="Baja",'Mapa final'!#REF!="Mayor"),CONCATENATE("R4C",'Mapa final'!#REF!),"")</f>
        <v>#REF!</v>
      </c>
      <c r="AH39" s="54" t="e">
        <f>IF(AND('Mapa final'!#REF!="Baja",'Mapa final'!#REF!="Catastrófico"),CONCATENATE("R4C",'Mapa final'!#REF!),"")</f>
        <v>#REF!</v>
      </c>
      <c r="AI39" s="55" t="e">
        <f>IF(AND('Mapa final'!#REF!="Baja",'Mapa final'!#REF!="Catastrófico"),CONCATENATE("R4C",'Mapa final'!#REF!),"")</f>
        <v>#REF!</v>
      </c>
      <c r="AJ39" s="55" t="e">
        <f>IF(AND('Mapa final'!#REF!="Baja",'Mapa final'!#REF!="Catastrófico"),CONCATENATE("R4C",'Mapa final'!#REF!),"")</f>
        <v>#REF!</v>
      </c>
      <c r="AK39" s="55" t="e">
        <f>IF(AND('Mapa final'!#REF!="Baja",'Mapa final'!#REF!="Catastrófico"),CONCATENATE("R4C",'Mapa final'!#REF!),"")</f>
        <v>#REF!</v>
      </c>
      <c r="AL39" s="55" t="e">
        <f>IF(AND('Mapa final'!#REF!="Baja",'Mapa final'!#REF!="Catastrófico"),CONCATENATE("R4C",'Mapa final'!#REF!),"")</f>
        <v>#REF!</v>
      </c>
      <c r="AM39" s="56" t="e">
        <f>IF(AND('Mapa final'!#REF!="Baja",'Mapa final'!#REF!="Catastrófico"),CONCATENATE("R4C",'Mapa final'!#REF!),"")</f>
        <v>#REF!</v>
      </c>
      <c r="AN39" s="82"/>
      <c r="AO39" s="391"/>
      <c r="AP39" s="392"/>
      <c r="AQ39" s="392"/>
      <c r="AR39" s="392"/>
      <c r="AS39" s="392"/>
      <c r="AT39" s="393"/>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319"/>
      <c r="C40" s="319"/>
      <c r="D40" s="320"/>
      <c r="E40" s="360"/>
      <c r="F40" s="361"/>
      <c r="G40" s="361"/>
      <c r="H40" s="361"/>
      <c r="I40" s="361"/>
      <c r="J40" s="75" t="e">
        <f>IF(AND('Mapa final'!#REF!="Baja",'Mapa final'!#REF!="Leve"),CONCATENATE("R5C",'Mapa final'!#REF!),"")</f>
        <v>#REF!</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e">
        <f>IF(AND('Mapa final'!#REF!="Baja",'Mapa final'!#REF!="Leve"),CONCATENATE("R5C",'Mapa final'!#REF!),"")</f>
        <v>#REF!</v>
      </c>
      <c r="O40" s="77" t="e">
        <f>IF(AND('Mapa final'!#REF!="Baja",'Mapa final'!#REF!="Leve"),CONCATENATE("R5C",'Mapa final'!#REF!),"")</f>
        <v>#REF!</v>
      </c>
      <c r="P40" s="66" t="e">
        <f>IF(AND('Mapa final'!#REF!="Baja",'Mapa final'!#REF!="Menor"),CONCATENATE("R5C",'Mapa final'!#REF!),"")</f>
        <v>#REF!</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e">
        <f>IF(AND('Mapa final'!#REF!="Baja",'Mapa final'!#REF!="Menor"),CONCATENATE("R5C",'Mapa final'!#REF!),"")</f>
        <v>#REF!</v>
      </c>
      <c r="U40" s="68" t="e">
        <f>IF(AND('Mapa final'!#REF!="Baja",'Mapa final'!#REF!="Menor"),CONCATENATE("R5C",'Mapa final'!#REF!),"")</f>
        <v>#REF!</v>
      </c>
      <c r="V40" s="66" t="e">
        <f>IF(AND('Mapa final'!#REF!="Baja",'Mapa final'!#REF!="Moderado"),CONCATENATE("R5C",'Mapa final'!#REF!),"")</f>
        <v>#REF!</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e">
        <f>IF(AND('Mapa final'!#REF!="Baja",'Mapa final'!#REF!="Moderado"),CONCATENATE("R5C",'Mapa final'!#REF!),"")</f>
        <v>#REF!</v>
      </c>
      <c r="AA40" s="68" t="e">
        <f>IF(AND('Mapa final'!#REF!="Baja",'Mapa final'!#REF!="Moderado"),CONCATENATE("R5C",'Mapa final'!#REF!),"")</f>
        <v>#REF!</v>
      </c>
      <c r="AB40" s="51" t="e">
        <f>IF(AND('Mapa final'!#REF!="Baja",'Mapa final'!#REF!="Mayor"),CONCATENATE("R5C",'Mapa final'!#REF!),"")</f>
        <v>#REF!</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e">
        <f>IF(AND('Mapa final'!#REF!="Baja",'Mapa final'!#REF!="Mayor"),CONCATENATE("R5C",'Mapa final'!#REF!),"")</f>
        <v>#REF!</v>
      </c>
      <c r="AG40" s="53" t="e">
        <f>IF(AND('Mapa final'!#REF!="Baja",'Mapa final'!#REF!="Mayor"),CONCATENATE("R5C",'Mapa final'!#REF!),"")</f>
        <v>#REF!</v>
      </c>
      <c r="AH40" s="54" t="e">
        <f>IF(AND('Mapa final'!#REF!="Baja",'Mapa final'!#REF!="Catastrófico"),CONCATENATE("R5C",'Mapa final'!#REF!),"")</f>
        <v>#REF!</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e">
        <f>IF(AND('Mapa final'!#REF!="Baja",'Mapa final'!#REF!="Catastrófico"),CONCATENATE("R5C",'Mapa final'!#REF!),"")</f>
        <v>#REF!</v>
      </c>
      <c r="AM40" s="56" t="e">
        <f>IF(AND('Mapa final'!#REF!="Baja",'Mapa final'!#REF!="Catastrófico"),CONCATENATE("R5C",'Mapa final'!#REF!),"")</f>
        <v>#REF!</v>
      </c>
      <c r="AN40" s="82"/>
      <c r="AO40" s="391"/>
      <c r="AP40" s="392"/>
      <c r="AQ40" s="392"/>
      <c r="AR40" s="392"/>
      <c r="AS40" s="392"/>
      <c r="AT40" s="393"/>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319"/>
      <c r="C41" s="319"/>
      <c r="D41" s="320"/>
      <c r="E41" s="360"/>
      <c r="F41" s="361"/>
      <c r="G41" s="361"/>
      <c r="H41" s="361"/>
      <c r="I41" s="361"/>
      <c r="J41" s="75" t="str">
        <f ca="1">IF(AND('Mapa final'!$Y$16="Baja",'Mapa final'!$AA$16="Leve"),CONCATENATE("R6C",'Mapa final'!$O$16),"")</f>
        <v/>
      </c>
      <c r="K41" s="76" t="str">
        <f ca="1">IF(AND('Mapa final'!$Y$17="Baja",'Mapa final'!$AA$17="Leve"),CONCATENATE("R6C",'Mapa final'!$O$17),"")</f>
        <v/>
      </c>
      <c r="L41" s="76" t="str">
        <f ca="1">IF(AND('Mapa final'!$Y$18="Baja",'Mapa final'!$AA$18="Leve"),CONCATENATE("R6C",'Mapa final'!$O$18),"")</f>
        <v/>
      </c>
      <c r="M41" s="76" t="str">
        <f ca="1">IF(AND('Mapa final'!$Y$19="Baja",'Mapa final'!$AA$19="Leve"),CONCATENATE("R6C",'Mapa final'!$O$19),"")</f>
        <v/>
      </c>
      <c r="N41" s="76" t="str">
        <f ca="1">IF(AND('Mapa final'!$Y$20="Baja",'Mapa final'!$AA$20="Leve"),CONCATENATE("R6C",'Mapa final'!$O$20),"")</f>
        <v/>
      </c>
      <c r="O41" s="77" t="e">
        <f>IF(AND('Mapa final'!#REF!="Baja",'Mapa final'!#REF!="Leve"),CONCATENATE("R6C",'Mapa final'!#REF!),"")</f>
        <v>#REF!</v>
      </c>
      <c r="P41" s="66" t="str">
        <f ca="1">IF(AND('Mapa final'!$Y$16="Baja",'Mapa final'!$AA$16="Menor"),CONCATENATE("R6C",'Mapa final'!$O$16),"")</f>
        <v/>
      </c>
      <c r="Q41" s="67" t="str">
        <f ca="1">IF(AND('Mapa final'!$Y$17="Baja",'Mapa final'!$AA$17="Menor"),CONCATENATE("R6C",'Mapa final'!$O$17),"")</f>
        <v/>
      </c>
      <c r="R41" s="67" t="str">
        <f ca="1">IF(AND('Mapa final'!$Y$18="Baja",'Mapa final'!$AA$18="Menor"),CONCATENATE("R6C",'Mapa final'!$O$18),"")</f>
        <v/>
      </c>
      <c r="S41" s="67" t="str">
        <f ca="1">IF(AND('Mapa final'!$Y$19="Baja",'Mapa final'!$AA$19="Menor"),CONCATENATE("R6C",'Mapa final'!$O$19),"")</f>
        <v/>
      </c>
      <c r="T41" s="67" t="str">
        <f ca="1">IF(AND('Mapa final'!$Y$20="Baja",'Mapa final'!$AA$20="Menor"),CONCATENATE("R6C",'Mapa final'!$O$20),"")</f>
        <v/>
      </c>
      <c r="U41" s="68" t="e">
        <f>IF(AND('Mapa final'!#REF!="Baja",'Mapa final'!#REF!="Menor"),CONCATENATE("R6C",'Mapa final'!#REF!),"")</f>
        <v>#REF!</v>
      </c>
      <c r="V41" s="66" t="str">
        <f ca="1">IF(AND('Mapa final'!$Y$16="Baja",'Mapa final'!$AA$16="Moderado"),CONCATENATE("R6C",'Mapa final'!$O$16),"")</f>
        <v/>
      </c>
      <c r="W41" s="67" t="str">
        <f ca="1">IF(AND('Mapa final'!$Y$17="Baja",'Mapa final'!$AA$17="Moderado"),CONCATENATE("R6C",'Mapa final'!$O$17),"")</f>
        <v/>
      </c>
      <c r="X41" s="67" t="str">
        <f ca="1">IF(AND('Mapa final'!$Y$18="Baja",'Mapa final'!$AA$18="Moderado"),CONCATENATE("R6C",'Mapa final'!$O$18),"")</f>
        <v/>
      </c>
      <c r="Y41" s="67" t="str">
        <f ca="1">IF(AND('Mapa final'!$Y$19="Baja",'Mapa final'!$AA$19="Moderado"),CONCATENATE("R6C",'Mapa final'!$O$19),"")</f>
        <v/>
      </c>
      <c r="Z41" s="67" t="str">
        <f ca="1">IF(AND('Mapa final'!$Y$20="Baja",'Mapa final'!$AA$20="Moderado"),CONCATENATE("R6C",'Mapa final'!$O$20),"")</f>
        <v/>
      </c>
      <c r="AA41" s="68" t="e">
        <f>IF(AND('Mapa final'!#REF!="Baja",'Mapa final'!#REF!="Moderado"),CONCATENATE("R6C",'Mapa final'!#REF!),"")</f>
        <v>#REF!</v>
      </c>
      <c r="AB41" s="51" t="str">
        <f ca="1">IF(AND('Mapa final'!$Y$16="Baja",'Mapa final'!$AA$16="Mayor"),CONCATENATE("R6C",'Mapa final'!$O$16),"")</f>
        <v>R6C1</v>
      </c>
      <c r="AC41" s="52" t="str">
        <f ca="1">IF(AND('Mapa final'!$Y$17="Baja",'Mapa final'!$AA$17="Mayor"),CONCATENATE("R6C",'Mapa final'!$O$17),"")</f>
        <v>R6C2</v>
      </c>
      <c r="AD41" s="52" t="str">
        <f ca="1">IF(AND('Mapa final'!$Y$18="Baja",'Mapa final'!$AA$18="Mayor"),CONCATENATE("R6C",'Mapa final'!$O$18),"")</f>
        <v/>
      </c>
      <c r="AE41" s="52" t="str">
        <f ca="1">IF(AND('Mapa final'!$Y$19="Baja",'Mapa final'!$AA$19="Mayor"),CONCATENATE("R6C",'Mapa final'!$O$19),"")</f>
        <v/>
      </c>
      <c r="AF41" s="52" t="str">
        <f ca="1">IF(AND('Mapa final'!$Y$20="Baja",'Mapa final'!$AA$20="Mayor"),CONCATENATE("R6C",'Mapa final'!$O$20),"")</f>
        <v/>
      </c>
      <c r="AG41" s="53" t="e">
        <f>IF(AND('Mapa final'!#REF!="Baja",'Mapa final'!#REF!="Mayor"),CONCATENATE("R6C",'Mapa final'!#REF!),"")</f>
        <v>#REF!</v>
      </c>
      <c r="AH41" s="54" t="str">
        <f ca="1">IF(AND('Mapa final'!$Y$16="Baja",'Mapa final'!$AA$16="Catastrófico"),CONCATENATE("R6C",'Mapa final'!$O$16),"")</f>
        <v/>
      </c>
      <c r="AI41" s="55" t="str">
        <f ca="1">IF(AND('Mapa final'!$Y$17="Baja",'Mapa final'!$AA$17="Catastrófico"),CONCATENATE("R6C",'Mapa final'!$O$17),"")</f>
        <v/>
      </c>
      <c r="AJ41" s="55" t="str">
        <f ca="1">IF(AND('Mapa final'!$Y$18="Baja",'Mapa final'!$AA$18="Catastrófico"),CONCATENATE("R6C",'Mapa final'!$O$18),"")</f>
        <v/>
      </c>
      <c r="AK41" s="55" t="str">
        <f ca="1">IF(AND('Mapa final'!$Y$19="Baja",'Mapa final'!$AA$19="Catastrófico"),CONCATENATE("R6C",'Mapa final'!$O$19),"")</f>
        <v/>
      </c>
      <c r="AL41" s="55" t="str">
        <f ca="1">IF(AND('Mapa final'!$Y$20="Baja",'Mapa final'!$AA$20="Catastrófico"),CONCATENATE("R6C",'Mapa final'!$O$20),"")</f>
        <v/>
      </c>
      <c r="AM41" s="56" t="e">
        <f>IF(AND('Mapa final'!#REF!="Baja",'Mapa final'!#REF!="Catastrófico"),CONCATENATE("R6C",'Mapa final'!#REF!),"")</f>
        <v>#REF!</v>
      </c>
      <c r="AN41" s="82"/>
      <c r="AO41" s="391"/>
      <c r="AP41" s="392"/>
      <c r="AQ41" s="392"/>
      <c r="AR41" s="392"/>
      <c r="AS41" s="392"/>
      <c r="AT41" s="393"/>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319"/>
      <c r="C42" s="319"/>
      <c r="D42" s="320"/>
      <c r="E42" s="360"/>
      <c r="F42" s="361"/>
      <c r="G42" s="361"/>
      <c r="H42" s="361"/>
      <c r="I42" s="361"/>
      <c r="J42" s="75" t="e">
        <f>IF(AND('Mapa final'!#REF!="Baja",'Mapa final'!#REF!="Leve"),CONCATENATE("R7C",'Mapa final'!#REF!),"")</f>
        <v>#REF!</v>
      </c>
      <c r="K42" s="76" t="e">
        <f>IF(AND('Mapa final'!#REF!="Baja",'Mapa final'!#REF!="Leve"),CONCATENATE("R7C",'Mapa final'!#REF!),"")</f>
        <v>#REF!</v>
      </c>
      <c r="L42" s="76" t="e">
        <f>IF(AND('Mapa final'!#REF!="Baja",'Mapa final'!#REF!="Leve"),CONCATENATE("R7C",'Mapa final'!#REF!),"")</f>
        <v>#REF!</v>
      </c>
      <c r="M42" s="76" t="e">
        <f>IF(AND('Mapa final'!#REF!="Baja",'Mapa final'!#REF!="Leve"),CONCATENATE("R7C",'Mapa final'!#REF!),"")</f>
        <v>#REF!</v>
      </c>
      <c r="N42" s="76" t="e">
        <f>IF(AND('Mapa final'!#REF!="Baja",'Mapa final'!#REF!="Leve"),CONCATENATE("R7C",'Mapa final'!#REF!),"")</f>
        <v>#REF!</v>
      </c>
      <c r="O42" s="77" t="e">
        <f>IF(AND('Mapa final'!#REF!="Baja",'Mapa final'!#REF!="Leve"),CONCATENATE("R7C",'Mapa final'!#REF!),"")</f>
        <v>#REF!</v>
      </c>
      <c r="P42" s="66" t="e">
        <f>IF(AND('Mapa final'!#REF!="Baja",'Mapa final'!#REF!="Menor"),CONCATENATE("R7C",'Mapa final'!#REF!),"")</f>
        <v>#REF!</v>
      </c>
      <c r="Q42" s="67" t="e">
        <f>IF(AND('Mapa final'!#REF!="Baja",'Mapa final'!#REF!="Menor"),CONCATENATE("R7C",'Mapa final'!#REF!),"")</f>
        <v>#REF!</v>
      </c>
      <c r="R42" s="67" t="e">
        <f>IF(AND('Mapa final'!#REF!="Baja",'Mapa final'!#REF!="Menor"),CONCATENATE("R7C",'Mapa final'!#REF!),"")</f>
        <v>#REF!</v>
      </c>
      <c r="S42" s="67" t="e">
        <f>IF(AND('Mapa final'!#REF!="Baja",'Mapa final'!#REF!="Menor"),CONCATENATE("R7C",'Mapa final'!#REF!),"")</f>
        <v>#REF!</v>
      </c>
      <c r="T42" s="67" t="e">
        <f>IF(AND('Mapa final'!#REF!="Baja",'Mapa final'!#REF!="Menor"),CONCATENATE("R7C",'Mapa final'!#REF!),"")</f>
        <v>#REF!</v>
      </c>
      <c r="U42" s="68" t="e">
        <f>IF(AND('Mapa final'!#REF!="Baja",'Mapa final'!#REF!="Menor"),CONCATENATE("R7C",'Mapa final'!#REF!),"")</f>
        <v>#REF!</v>
      </c>
      <c r="V42" s="66" t="e">
        <f>IF(AND('Mapa final'!#REF!="Baja",'Mapa final'!#REF!="Moderado"),CONCATENATE("R7C",'Mapa final'!#REF!),"")</f>
        <v>#REF!</v>
      </c>
      <c r="W42" s="67" t="e">
        <f>IF(AND('Mapa final'!#REF!="Baja",'Mapa final'!#REF!="Moderado"),CONCATENATE("R7C",'Mapa final'!#REF!),"")</f>
        <v>#REF!</v>
      </c>
      <c r="X42" s="67" t="e">
        <f>IF(AND('Mapa final'!#REF!="Baja",'Mapa final'!#REF!="Moderado"),CONCATENATE("R7C",'Mapa final'!#REF!),"")</f>
        <v>#REF!</v>
      </c>
      <c r="Y42" s="67" t="e">
        <f>IF(AND('Mapa final'!#REF!="Baja",'Mapa final'!#REF!="Moderado"),CONCATENATE("R7C",'Mapa final'!#REF!),"")</f>
        <v>#REF!</v>
      </c>
      <c r="Z42" s="67" t="e">
        <f>IF(AND('Mapa final'!#REF!="Baja",'Mapa final'!#REF!="Moderado"),CONCATENATE("R7C",'Mapa final'!#REF!),"")</f>
        <v>#REF!</v>
      </c>
      <c r="AA42" s="68" t="e">
        <f>IF(AND('Mapa final'!#REF!="Baja",'Mapa final'!#REF!="Moderado"),CONCATENATE("R7C",'Mapa final'!#REF!),"")</f>
        <v>#REF!</v>
      </c>
      <c r="AB42" s="51" t="e">
        <f>IF(AND('Mapa final'!#REF!="Baja",'Mapa final'!#REF!="Mayor"),CONCATENATE("R7C",'Mapa final'!#REF!),"")</f>
        <v>#REF!</v>
      </c>
      <c r="AC42" s="52" t="e">
        <f>IF(AND('Mapa final'!#REF!="Baja",'Mapa final'!#REF!="Mayor"),CONCATENATE("R7C",'Mapa final'!#REF!),"")</f>
        <v>#REF!</v>
      </c>
      <c r="AD42" s="52" t="e">
        <f>IF(AND('Mapa final'!#REF!="Baja",'Mapa final'!#REF!="Mayor"),CONCATENATE("R7C",'Mapa final'!#REF!),"")</f>
        <v>#REF!</v>
      </c>
      <c r="AE42" s="52" t="e">
        <f>IF(AND('Mapa final'!#REF!="Baja",'Mapa final'!#REF!="Mayor"),CONCATENATE("R7C",'Mapa final'!#REF!),"")</f>
        <v>#REF!</v>
      </c>
      <c r="AF42" s="52" t="e">
        <f>IF(AND('Mapa final'!#REF!="Baja",'Mapa final'!#REF!="Mayor"),CONCATENATE("R7C",'Mapa final'!#REF!),"")</f>
        <v>#REF!</v>
      </c>
      <c r="AG42" s="53" t="e">
        <f>IF(AND('Mapa final'!#REF!="Baja",'Mapa final'!#REF!="Mayor"),CONCATENATE("R7C",'Mapa final'!#REF!),"")</f>
        <v>#REF!</v>
      </c>
      <c r="AH42" s="54" t="e">
        <f>IF(AND('Mapa final'!#REF!="Baja",'Mapa final'!#REF!="Catastrófico"),CONCATENATE("R7C",'Mapa final'!#REF!),"")</f>
        <v>#REF!</v>
      </c>
      <c r="AI42" s="55" t="e">
        <f>IF(AND('Mapa final'!#REF!="Baja",'Mapa final'!#REF!="Catastrófico"),CONCATENATE("R7C",'Mapa final'!#REF!),"")</f>
        <v>#REF!</v>
      </c>
      <c r="AJ42" s="55" t="e">
        <f>IF(AND('Mapa final'!#REF!="Baja",'Mapa final'!#REF!="Catastrófico"),CONCATENATE("R7C",'Mapa final'!#REF!),"")</f>
        <v>#REF!</v>
      </c>
      <c r="AK42" s="55" t="e">
        <f>IF(AND('Mapa final'!#REF!="Baja",'Mapa final'!#REF!="Catastrófico"),CONCATENATE("R7C",'Mapa final'!#REF!),"")</f>
        <v>#REF!</v>
      </c>
      <c r="AL42" s="55" t="e">
        <f>IF(AND('Mapa final'!#REF!="Baja",'Mapa final'!#REF!="Catastrófico"),CONCATENATE("R7C",'Mapa final'!#REF!),"")</f>
        <v>#REF!</v>
      </c>
      <c r="AM42" s="56" t="e">
        <f>IF(AND('Mapa final'!#REF!="Baja",'Mapa final'!#REF!="Catastrófico"),CONCATENATE("R7C",'Mapa final'!#REF!),"")</f>
        <v>#REF!</v>
      </c>
      <c r="AN42" s="82"/>
      <c r="AO42" s="391"/>
      <c r="AP42" s="392"/>
      <c r="AQ42" s="392"/>
      <c r="AR42" s="392"/>
      <c r="AS42" s="392"/>
      <c r="AT42" s="393"/>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319"/>
      <c r="C43" s="319"/>
      <c r="D43" s="320"/>
      <c r="E43" s="360"/>
      <c r="F43" s="361"/>
      <c r="G43" s="361"/>
      <c r="H43" s="361"/>
      <c r="I43" s="361"/>
      <c r="J43" s="75" t="e">
        <f>IF(AND('Mapa final'!#REF!="Baja",'Mapa final'!#REF!="Leve"),CONCATENATE("R8C",'Mapa final'!#REF!),"")</f>
        <v>#REF!</v>
      </c>
      <c r="K43" s="76" t="e">
        <f>IF(AND('Mapa final'!#REF!="Baja",'Mapa final'!#REF!="Leve"),CONCATENATE("R8C",'Mapa final'!#REF!),"")</f>
        <v>#REF!</v>
      </c>
      <c r="L43" s="76" t="e">
        <f>IF(AND('Mapa final'!#REF!="Baja",'Mapa final'!#REF!="Leve"),CONCATENATE("R8C",'Mapa final'!#REF!),"")</f>
        <v>#REF!</v>
      </c>
      <c r="M43" s="76" t="e">
        <f>IF(AND('Mapa final'!#REF!="Baja",'Mapa final'!#REF!="Leve"),CONCATENATE("R8C",'Mapa final'!#REF!),"")</f>
        <v>#REF!</v>
      </c>
      <c r="N43" s="76" t="e">
        <f>IF(AND('Mapa final'!#REF!="Baja",'Mapa final'!#REF!="Leve"),CONCATENATE("R8C",'Mapa final'!#REF!),"")</f>
        <v>#REF!</v>
      </c>
      <c r="O43" s="77" t="e">
        <f>IF(AND('Mapa final'!#REF!="Baja",'Mapa final'!#REF!="Leve"),CONCATENATE("R8C",'Mapa final'!#REF!),"")</f>
        <v>#REF!</v>
      </c>
      <c r="P43" s="66" t="e">
        <f>IF(AND('Mapa final'!#REF!="Baja",'Mapa final'!#REF!="Menor"),CONCATENATE("R8C",'Mapa final'!#REF!),"")</f>
        <v>#REF!</v>
      </c>
      <c r="Q43" s="67" t="e">
        <f>IF(AND('Mapa final'!#REF!="Baja",'Mapa final'!#REF!="Menor"),CONCATENATE("R8C",'Mapa final'!#REF!),"")</f>
        <v>#REF!</v>
      </c>
      <c r="R43" s="67" t="e">
        <f>IF(AND('Mapa final'!#REF!="Baja",'Mapa final'!#REF!="Menor"),CONCATENATE("R8C",'Mapa final'!#REF!),"")</f>
        <v>#REF!</v>
      </c>
      <c r="S43" s="67" t="e">
        <f>IF(AND('Mapa final'!#REF!="Baja",'Mapa final'!#REF!="Menor"),CONCATENATE("R8C",'Mapa final'!#REF!),"")</f>
        <v>#REF!</v>
      </c>
      <c r="T43" s="67" t="e">
        <f>IF(AND('Mapa final'!#REF!="Baja",'Mapa final'!#REF!="Menor"),CONCATENATE("R8C",'Mapa final'!#REF!),"")</f>
        <v>#REF!</v>
      </c>
      <c r="U43" s="68" t="e">
        <f>IF(AND('Mapa final'!#REF!="Baja",'Mapa final'!#REF!="Menor"),CONCATENATE("R8C",'Mapa final'!#REF!),"")</f>
        <v>#REF!</v>
      </c>
      <c r="V43" s="66" t="e">
        <f>IF(AND('Mapa final'!#REF!="Baja",'Mapa final'!#REF!="Moderado"),CONCATENATE("R8C",'Mapa final'!#REF!),"")</f>
        <v>#REF!</v>
      </c>
      <c r="W43" s="67" t="e">
        <f>IF(AND('Mapa final'!#REF!="Baja",'Mapa final'!#REF!="Moderado"),CONCATENATE("R8C",'Mapa final'!#REF!),"")</f>
        <v>#REF!</v>
      </c>
      <c r="X43" s="67" t="e">
        <f>IF(AND('Mapa final'!#REF!="Baja",'Mapa final'!#REF!="Moderado"),CONCATENATE("R8C",'Mapa final'!#REF!),"")</f>
        <v>#REF!</v>
      </c>
      <c r="Y43" s="67" t="e">
        <f>IF(AND('Mapa final'!#REF!="Baja",'Mapa final'!#REF!="Moderado"),CONCATENATE("R8C",'Mapa final'!#REF!),"")</f>
        <v>#REF!</v>
      </c>
      <c r="Z43" s="67" t="e">
        <f>IF(AND('Mapa final'!#REF!="Baja",'Mapa final'!#REF!="Moderado"),CONCATENATE("R8C",'Mapa final'!#REF!),"")</f>
        <v>#REF!</v>
      </c>
      <c r="AA43" s="68" t="e">
        <f>IF(AND('Mapa final'!#REF!="Baja",'Mapa final'!#REF!="Moderado"),CONCATENATE("R8C",'Mapa final'!#REF!),"")</f>
        <v>#REF!</v>
      </c>
      <c r="AB43" s="51" t="e">
        <f>IF(AND('Mapa final'!#REF!="Baja",'Mapa final'!#REF!="Mayor"),CONCATENATE("R8C",'Mapa final'!#REF!),"")</f>
        <v>#REF!</v>
      </c>
      <c r="AC43" s="52" t="e">
        <f>IF(AND('Mapa final'!#REF!="Baja",'Mapa final'!#REF!="Mayor"),CONCATENATE("R8C",'Mapa final'!#REF!),"")</f>
        <v>#REF!</v>
      </c>
      <c r="AD43" s="52" t="e">
        <f>IF(AND('Mapa final'!#REF!="Baja",'Mapa final'!#REF!="Mayor"),CONCATENATE("R8C",'Mapa final'!#REF!),"")</f>
        <v>#REF!</v>
      </c>
      <c r="AE43" s="52" t="e">
        <f>IF(AND('Mapa final'!#REF!="Baja",'Mapa final'!#REF!="Mayor"),CONCATENATE("R8C",'Mapa final'!#REF!),"")</f>
        <v>#REF!</v>
      </c>
      <c r="AF43" s="52" t="e">
        <f>IF(AND('Mapa final'!#REF!="Baja",'Mapa final'!#REF!="Mayor"),CONCATENATE("R8C",'Mapa final'!#REF!),"")</f>
        <v>#REF!</v>
      </c>
      <c r="AG43" s="53" t="e">
        <f>IF(AND('Mapa final'!#REF!="Baja",'Mapa final'!#REF!="Mayor"),CONCATENATE("R8C",'Mapa final'!#REF!),"")</f>
        <v>#REF!</v>
      </c>
      <c r="AH43" s="54" t="e">
        <f>IF(AND('Mapa final'!#REF!="Baja",'Mapa final'!#REF!="Catastrófico"),CONCATENATE("R8C",'Mapa final'!#REF!),"")</f>
        <v>#REF!</v>
      </c>
      <c r="AI43" s="55" t="e">
        <f>IF(AND('Mapa final'!#REF!="Baja",'Mapa final'!#REF!="Catastrófico"),CONCATENATE("R8C",'Mapa final'!#REF!),"")</f>
        <v>#REF!</v>
      </c>
      <c r="AJ43" s="55" t="e">
        <f>IF(AND('Mapa final'!#REF!="Baja",'Mapa final'!#REF!="Catastrófico"),CONCATENATE("R8C",'Mapa final'!#REF!),"")</f>
        <v>#REF!</v>
      </c>
      <c r="AK43" s="55" t="e">
        <f>IF(AND('Mapa final'!#REF!="Baja",'Mapa final'!#REF!="Catastrófico"),CONCATENATE("R8C",'Mapa final'!#REF!),"")</f>
        <v>#REF!</v>
      </c>
      <c r="AL43" s="55" t="e">
        <f>IF(AND('Mapa final'!#REF!="Baja",'Mapa final'!#REF!="Catastrófico"),CONCATENATE("R8C",'Mapa final'!#REF!),"")</f>
        <v>#REF!</v>
      </c>
      <c r="AM43" s="56" t="e">
        <f>IF(AND('Mapa final'!#REF!="Baja",'Mapa final'!#REF!="Catastrófico"),CONCATENATE("R8C",'Mapa final'!#REF!),"")</f>
        <v>#REF!</v>
      </c>
      <c r="AN43" s="82"/>
      <c r="AO43" s="391"/>
      <c r="AP43" s="392"/>
      <c r="AQ43" s="392"/>
      <c r="AR43" s="392"/>
      <c r="AS43" s="392"/>
      <c r="AT43" s="393"/>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319"/>
      <c r="C44" s="319"/>
      <c r="D44" s="320"/>
      <c r="E44" s="360"/>
      <c r="F44" s="361"/>
      <c r="G44" s="361"/>
      <c r="H44" s="361"/>
      <c r="I44" s="361"/>
      <c r="J44" s="75" t="e">
        <f>IF(AND('Mapa final'!#REF!="Baja",'Mapa final'!#REF!="Leve"),CONCATENATE("R9C",'Mapa final'!#REF!),"")</f>
        <v>#REF!</v>
      </c>
      <c r="K44" s="76" t="e">
        <f>IF(AND('Mapa final'!#REF!="Baja",'Mapa final'!#REF!="Leve"),CONCATENATE("R9C",'Mapa final'!#REF!),"")</f>
        <v>#REF!</v>
      </c>
      <c r="L44" s="76" t="e">
        <f>IF(AND('Mapa final'!#REF!="Baja",'Mapa final'!#REF!="Leve"),CONCATENATE("R9C",'Mapa final'!#REF!),"")</f>
        <v>#REF!</v>
      </c>
      <c r="M44" s="76" t="e">
        <f>IF(AND('Mapa final'!#REF!="Baja",'Mapa final'!#REF!="Leve"),CONCATENATE("R9C",'Mapa final'!#REF!),"")</f>
        <v>#REF!</v>
      </c>
      <c r="N44" s="76" t="e">
        <f>IF(AND('Mapa final'!#REF!="Baja",'Mapa final'!#REF!="Leve"),CONCATENATE("R9C",'Mapa final'!#REF!),"")</f>
        <v>#REF!</v>
      </c>
      <c r="O44" s="77" t="e">
        <f>IF(AND('Mapa final'!#REF!="Baja",'Mapa final'!#REF!="Leve"),CONCATENATE("R9C",'Mapa final'!#REF!),"")</f>
        <v>#REF!</v>
      </c>
      <c r="P44" s="66" t="e">
        <f>IF(AND('Mapa final'!#REF!="Baja",'Mapa final'!#REF!="Menor"),CONCATENATE("R9C",'Mapa final'!#REF!),"")</f>
        <v>#REF!</v>
      </c>
      <c r="Q44" s="67" t="e">
        <f>IF(AND('Mapa final'!#REF!="Baja",'Mapa final'!#REF!="Menor"),CONCATENATE("R9C",'Mapa final'!#REF!),"")</f>
        <v>#REF!</v>
      </c>
      <c r="R44" s="67" t="e">
        <f>IF(AND('Mapa final'!#REF!="Baja",'Mapa final'!#REF!="Menor"),CONCATENATE("R9C",'Mapa final'!#REF!),"")</f>
        <v>#REF!</v>
      </c>
      <c r="S44" s="67" t="e">
        <f>IF(AND('Mapa final'!#REF!="Baja",'Mapa final'!#REF!="Menor"),CONCATENATE("R9C",'Mapa final'!#REF!),"")</f>
        <v>#REF!</v>
      </c>
      <c r="T44" s="67" t="e">
        <f>IF(AND('Mapa final'!#REF!="Baja",'Mapa final'!#REF!="Menor"),CONCATENATE("R9C",'Mapa final'!#REF!),"")</f>
        <v>#REF!</v>
      </c>
      <c r="U44" s="68" t="e">
        <f>IF(AND('Mapa final'!#REF!="Baja",'Mapa final'!#REF!="Menor"),CONCATENATE("R9C",'Mapa final'!#REF!),"")</f>
        <v>#REF!</v>
      </c>
      <c r="V44" s="66" t="e">
        <f>IF(AND('Mapa final'!#REF!="Baja",'Mapa final'!#REF!="Moderado"),CONCATENATE("R9C",'Mapa final'!#REF!),"")</f>
        <v>#REF!</v>
      </c>
      <c r="W44" s="67" t="e">
        <f>IF(AND('Mapa final'!#REF!="Baja",'Mapa final'!#REF!="Moderado"),CONCATENATE("R9C",'Mapa final'!#REF!),"")</f>
        <v>#REF!</v>
      </c>
      <c r="X44" s="67" t="e">
        <f>IF(AND('Mapa final'!#REF!="Baja",'Mapa final'!#REF!="Moderado"),CONCATENATE("R9C",'Mapa final'!#REF!),"")</f>
        <v>#REF!</v>
      </c>
      <c r="Y44" s="67" t="e">
        <f>IF(AND('Mapa final'!#REF!="Baja",'Mapa final'!#REF!="Moderado"),CONCATENATE("R9C",'Mapa final'!#REF!),"")</f>
        <v>#REF!</v>
      </c>
      <c r="Z44" s="67" t="e">
        <f>IF(AND('Mapa final'!#REF!="Baja",'Mapa final'!#REF!="Moderado"),CONCATENATE("R9C",'Mapa final'!#REF!),"")</f>
        <v>#REF!</v>
      </c>
      <c r="AA44" s="68" t="e">
        <f>IF(AND('Mapa final'!#REF!="Baja",'Mapa final'!#REF!="Moderado"),CONCATENATE("R9C",'Mapa final'!#REF!),"")</f>
        <v>#REF!</v>
      </c>
      <c r="AB44" s="51" t="e">
        <f>IF(AND('Mapa final'!#REF!="Baja",'Mapa final'!#REF!="Mayor"),CONCATENATE("R9C",'Mapa final'!#REF!),"")</f>
        <v>#REF!</v>
      </c>
      <c r="AC44" s="52" t="e">
        <f>IF(AND('Mapa final'!#REF!="Baja",'Mapa final'!#REF!="Mayor"),CONCATENATE("R9C",'Mapa final'!#REF!),"")</f>
        <v>#REF!</v>
      </c>
      <c r="AD44" s="52" t="e">
        <f>IF(AND('Mapa final'!#REF!="Baja",'Mapa final'!#REF!="Mayor"),CONCATENATE("R9C",'Mapa final'!#REF!),"")</f>
        <v>#REF!</v>
      </c>
      <c r="AE44" s="52" t="e">
        <f>IF(AND('Mapa final'!#REF!="Baja",'Mapa final'!#REF!="Mayor"),CONCATENATE("R9C",'Mapa final'!#REF!),"")</f>
        <v>#REF!</v>
      </c>
      <c r="AF44" s="52" t="e">
        <f>IF(AND('Mapa final'!#REF!="Baja",'Mapa final'!#REF!="Mayor"),CONCATENATE("R9C",'Mapa final'!#REF!),"")</f>
        <v>#REF!</v>
      </c>
      <c r="AG44" s="53" t="e">
        <f>IF(AND('Mapa final'!#REF!="Baja",'Mapa final'!#REF!="Mayor"),CONCATENATE("R9C",'Mapa final'!#REF!),"")</f>
        <v>#REF!</v>
      </c>
      <c r="AH44" s="54" t="e">
        <f>IF(AND('Mapa final'!#REF!="Baja",'Mapa final'!#REF!="Catastrófico"),CONCATENATE("R9C",'Mapa final'!#REF!),"")</f>
        <v>#REF!</v>
      </c>
      <c r="AI44" s="55" t="e">
        <f>IF(AND('Mapa final'!#REF!="Baja",'Mapa final'!#REF!="Catastrófico"),CONCATENATE("R9C",'Mapa final'!#REF!),"")</f>
        <v>#REF!</v>
      </c>
      <c r="AJ44" s="55" t="e">
        <f>IF(AND('Mapa final'!#REF!="Baja",'Mapa final'!#REF!="Catastrófico"),CONCATENATE("R9C",'Mapa final'!#REF!),"")</f>
        <v>#REF!</v>
      </c>
      <c r="AK44" s="55" t="e">
        <f>IF(AND('Mapa final'!#REF!="Baja",'Mapa final'!#REF!="Catastrófico"),CONCATENATE("R9C",'Mapa final'!#REF!),"")</f>
        <v>#REF!</v>
      </c>
      <c r="AL44" s="55" t="e">
        <f>IF(AND('Mapa final'!#REF!="Baja",'Mapa final'!#REF!="Catastrófico"),CONCATENATE("R9C",'Mapa final'!#REF!),"")</f>
        <v>#REF!</v>
      </c>
      <c r="AM44" s="56" t="e">
        <f>IF(AND('Mapa final'!#REF!="Baja",'Mapa final'!#REF!="Catastrófico"),CONCATENATE("R9C",'Mapa final'!#REF!),"")</f>
        <v>#REF!</v>
      </c>
      <c r="AN44" s="82"/>
      <c r="AO44" s="391"/>
      <c r="AP44" s="392"/>
      <c r="AQ44" s="392"/>
      <c r="AR44" s="392"/>
      <c r="AS44" s="392"/>
      <c r="AT44" s="393"/>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319"/>
      <c r="C45" s="319"/>
      <c r="D45" s="320"/>
      <c r="E45" s="363"/>
      <c r="F45" s="364"/>
      <c r="G45" s="364"/>
      <c r="H45" s="364"/>
      <c r="I45" s="364"/>
      <c r="J45" s="78" t="str">
        <f ca="1">IF(AND('Mapa final'!$Y$21="Baja",'Mapa final'!$AA$21="Leve"),CONCATENATE("R10C",'Mapa final'!$O$21),"")</f>
        <v/>
      </c>
      <c r="K45" s="79" t="str">
        <f ca="1">IF(AND('Mapa final'!$Y$22="Baja",'Mapa final'!$AA$22="Leve"),CONCATENATE("R10C",'Mapa final'!$O$22),"")</f>
        <v/>
      </c>
      <c r="L45" s="79" t="str">
        <f ca="1">IF(AND('Mapa final'!$Y$23="Baja",'Mapa final'!$AA$23="Leve"),CONCATENATE("R10C",'Mapa final'!$O$23),"")</f>
        <v/>
      </c>
      <c r="M45" s="79" t="str">
        <f ca="1">IF(AND('Mapa final'!$Y$24="Baja",'Mapa final'!$AA$24="Leve"),CONCATENATE("R10C",'Mapa final'!$O$24),"")</f>
        <v/>
      </c>
      <c r="N45" s="79" t="str">
        <f ca="1">IF(AND('Mapa final'!$Y$25="Baja",'Mapa final'!$AA$25="Leve"),CONCATENATE("R10C",'Mapa final'!$O$25),"")</f>
        <v/>
      </c>
      <c r="O45" s="80" t="str">
        <f>IF(AND('Mapa final'!$Y$26="Baja",'Mapa final'!$AA$26="Leve"),CONCATENATE("R10C",'Mapa final'!$O$26),"")</f>
        <v/>
      </c>
      <c r="P45" s="66" t="str">
        <f ca="1">IF(AND('Mapa final'!$Y$21="Baja",'Mapa final'!$AA$21="Menor"),CONCATENATE("R10C",'Mapa final'!$O$21),"")</f>
        <v/>
      </c>
      <c r="Q45" s="67" t="str">
        <f ca="1">IF(AND('Mapa final'!$Y$22="Baja",'Mapa final'!$AA$22="Menor"),CONCATENATE("R10C",'Mapa final'!$O$22),"")</f>
        <v/>
      </c>
      <c r="R45" s="67" t="str">
        <f ca="1">IF(AND('Mapa final'!$Y$23="Baja",'Mapa final'!$AA$23="Menor"),CONCATENATE("R10C",'Mapa final'!$O$23),"")</f>
        <v/>
      </c>
      <c r="S45" s="67" t="str">
        <f ca="1">IF(AND('Mapa final'!$Y$24="Baja",'Mapa final'!$AA$24="Menor"),CONCATENATE("R10C",'Mapa final'!$O$24),"")</f>
        <v/>
      </c>
      <c r="T45" s="67" t="str">
        <f ca="1">IF(AND('Mapa final'!$Y$25="Baja",'Mapa final'!$AA$25="Menor"),CONCATENATE("R10C",'Mapa final'!$O$25),"")</f>
        <v/>
      </c>
      <c r="U45" s="68" t="str">
        <f>IF(AND('Mapa final'!$Y$26="Baja",'Mapa final'!$AA$26="Menor"),CONCATENATE("R10C",'Mapa final'!$O$26),"")</f>
        <v/>
      </c>
      <c r="V45" s="69" t="str">
        <f ca="1">IF(AND('Mapa final'!$Y$21="Baja",'Mapa final'!$AA$21="Moderado"),CONCATENATE("R10C",'Mapa final'!$O$21),"")</f>
        <v/>
      </c>
      <c r="W45" s="70" t="str">
        <f ca="1">IF(AND('Mapa final'!$Y$22="Baja",'Mapa final'!$AA$22="Moderado"),CONCATENATE("R10C",'Mapa final'!$O$22),"")</f>
        <v/>
      </c>
      <c r="X45" s="70" t="str">
        <f ca="1">IF(AND('Mapa final'!$Y$23="Baja",'Mapa final'!$AA$23="Moderado"),CONCATENATE("R10C",'Mapa final'!$O$23),"")</f>
        <v/>
      </c>
      <c r="Y45" s="70" t="str">
        <f ca="1">IF(AND('Mapa final'!$Y$24="Baja",'Mapa final'!$AA$24="Moderado"),CONCATENATE("R10C",'Mapa final'!$O$24),"")</f>
        <v/>
      </c>
      <c r="Z45" s="70" t="str">
        <f ca="1">IF(AND('Mapa final'!$Y$25="Baja",'Mapa final'!$AA$25="Moderado"),CONCATENATE("R10C",'Mapa final'!$O$25),"")</f>
        <v/>
      </c>
      <c r="AA45" s="71" t="str">
        <f>IF(AND('Mapa final'!$Y$26="Baja",'Mapa final'!$AA$26="Moderado"),CONCATENATE("R10C",'Mapa final'!$O$26),"")</f>
        <v/>
      </c>
      <c r="AB45" s="57" t="str">
        <f ca="1">IF(AND('Mapa final'!$Y$21="Baja",'Mapa final'!$AA$21="Mayor"),CONCATENATE("R10C",'Mapa final'!$O$21),"")</f>
        <v>R10C1</v>
      </c>
      <c r="AC45" s="58" t="str">
        <f ca="1">IF(AND('Mapa final'!$Y$22="Baja",'Mapa final'!$AA$22="Mayor"),CONCATENATE("R10C",'Mapa final'!$O$22),"")</f>
        <v/>
      </c>
      <c r="AD45" s="58" t="str">
        <f ca="1">IF(AND('Mapa final'!$Y$23="Baja",'Mapa final'!$AA$23="Mayor"),CONCATENATE("R10C",'Mapa final'!$O$23),"")</f>
        <v/>
      </c>
      <c r="AE45" s="58" t="str">
        <f ca="1">IF(AND('Mapa final'!$Y$24="Baja",'Mapa final'!$AA$24="Mayor"),CONCATENATE("R10C",'Mapa final'!$O$24),"")</f>
        <v/>
      </c>
      <c r="AF45" s="58" t="str">
        <f ca="1">IF(AND('Mapa final'!$Y$25="Baja",'Mapa final'!$AA$25="Mayor"),CONCATENATE("R10C",'Mapa final'!$O$25),"")</f>
        <v/>
      </c>
      <c r="AG45" s="59" t="str">
        <f>IF(AND('Mapa final'!$Y$26="Baja",'Mapa final'!$AA$26="Mayor"),CONCATENATE("R10C",'Mapa final'!$O$26),"")</f>
        <v/>
      </c>
      <c r="AH45" s="60" t="str">
        <f ca="1">IF(AND('Mapa final'!$Y$21="Baja",'Mapa final'!$AA$21="Catastrófico"),CONCATENATE("R10C",'Mapa final'!$O$21),"")</f>
        <v/>
      </c>
      <c r="AI45" s="61" t="str">
        <f ca="1">IF(AND('Mapa final'!$Y$22="Baja",'Mapa final'!$AA$22="Catastrófico"),CONCATENATE("R10C",'Mapa final'!$O$22),"")</f>
        <v/>
      </c>
      <c r="AJ45" s="61" t="str">
        <f ca="1">IF(AND('Mapa final'!$Y$23="Baja",'Mapa final'!$AA$23="Catastrófico"),CONCATENATE("R10C",'Mapa final'!$O$23),"")</f>
        <v/>
      </c>
      <c r="AK45" s="61" t="str">
        <f ca="1">IF(AND('Mapa final'!$Y$24="Baja",'Mapa final'!$AA$24="Catastrófico"),CONCATENATE("R10C",'Mapa final'!$O$24),"")</f>
        <v/>
      </c>
      <c r="AL45" s="61" t="str">
        <f ca="1">IF(AND('Mapa final'!$Y$25="Baja",'Mapa final'!$AA$25="Catastrófico"),CONCATENATE("R10C",'Mapa final'!$O$25),"")</f>
        <v/>
      </c>
      <c r="AM45" s="62" t="str">
        <f>IF(AND('Mapa final'!$Y$26="Baja",'Mapa final'!$AA$26="Catastrófico"),CONCATENATE("R10C",'Mapa final'!$O$26),"")</f>
        <v/>
      </c>
      <c r="AN45" s="82"/>
      <c r="AO45" s="394"/>
      <c r="AP45" s="395"/>
      <c r="AQ45" s="395"/>
      <c r="AR45" s="395"/>
      <c r="AS45" s="395"/>
      <c r="AT45" s="396"/>
    </row>
    <row r="46" spans="1:80" ht="46.5" customHeight="1" x14ac:dyDescent="0.35">
      <c r="A46" s="82"/>
      <c r="B46" s="319"/>
      <c r="C46" s="319"/>
      <c r="D46" s="320"/>
      <c r="E46" s="357" t="s">
        <v>139</v>
      </c>
      <c r="F46" s="358"/>
      <c r="G46" s="358"/>
      <c r="H46" s="358"/>
      <c r="I46" s="359"/>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e">
        <f>IF(AND('Mapa final'!#REF!="Muy Baja",'Mapa final'!#REF!="Leve"),CONCATENATE("R1C",'Mapa final'!#REF!),"")</f>
        <v>#REF!</v>
      </c>
      <c r="O46" s="74" t="e">
        <f>IF(AND('Mapa final'!#REF!="Muy Baja",'Mapa final'!#REF!="Leve"),CONCATENATE("R1C",'Mapa final'!#REF!),"")</f>
        <v>#REF!</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e">
        <f>IF(AND('Mapa final'!#REF!="Muy Baja",'Mapa final'!#REF!="Menor"),CONCATENATE("R1C",'Mapa final'!#REF!),"")</f>
        <v>#REF!</v>
      </c>
      <c r="U46" s="74" t="e">
        <f>IF(AND('Mapa final'!#REF!="Muy Baja",'Mapa final'!#REF!="Menor"),CONCATENATE("R1C",'Mapa final'!#REF!),"")</f>
        <v>#REF!</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e">
        <f>IF(AND('Mapa final'!#REF!="Muy Baja",'Mapa final'!#REF!="Moderado"),CONCATENATE("R1C",'Mapa final'!#REF!),"")</f>
        <v>#REF!</v>
      </c>
      <c r="AA46" s="65" t="e">
        <f>IF(AND('Mapa final'!#REF!="Muy Baja",'Mapa final'!#REF!="Moderado"),CONCATENATE("R1C",'Mapa final'!#REF!),"")</f>
        <v>#REF!</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e">
        <f>IF(AND('Mapa final'!#REF!="Muy Baja",'Mapa final'!#REF!="Mayor"),CONCATENATE("R1C",'Mapa final'!#REF!),"")</f>
        <v>#REF!</v>
      </c>
      <c r="AG46" s="47" t="e">
        <f>IF(AND('Mapa final'!#REF!="Muy Baja",'Mapa final'!#REF!="Mayor"),CONCATENATE("R1C",'Mapa final'!#REF!),"")</f>
        <v>#REF!</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e">
        <f>IF(AND('Mapa final'!#REF!="Muy Baja",'Mapa final'!#REF!="Catastrófico"),CONCATENATE("R1C",'Mapa final'!#REF!),"")</f>
        <v>#REF!</v>
      </c>
      <c r="AM46" s="50" t="e">
        <f>IF(AND('Mapa final'!#REF!="Muy Baja",'Mapa final'!#REF!="Catastrófico"),CONCATENATE("R1C",'Mapa final'!#REF!),"")</f>
        <v>#REF!</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319"/>
      <c r="C47" s="319"/>
      <c r="D47" s="320"/>
      <c r="E47" s="376"/>
      <c r="F47" s="361"/>
      <c r="G47" s="361"/>
      <c r="H47" s="361"/>
      <c r="I47" s="362"/>
      <c r="J47" s="75" t="e">
        <f>IF(AND('Mapa final'!#REF!="Muy Baja",'Mapa final'!#REF!="Leve"),CONCATENATE("R2C",'Mapa final'!#REF!),"")</f>
        <v>#REF!</v>
      </c>
      <c r="K47" s="76" t="e">
        <f>IF(AND('Mapa final'!#REF!="Muy Baja",'Mapa final'!#REF!="Leve"),CONCATENATE("R2C",'Mapa final'!#REF!),"")</f>
        <v>#REF!</v>
      </c>
      <c r="L47" s="76" t="e">
        <f>IF(AND('Mapa final'!#REF!="Muy Baja",'Mapa final'!#REF!="Leve"),CONCATENATE("R2C",'Mapa final'!#REF!),"")</f>
        <v>#REF!</v>
      </c>
      <c r="M47" s="76" t="e">
        <f>IF(AND('Mapa final'!#REF!="Muy Baja",'Mapa final'!#REF!="Leve"),CONCATENATE("R2C",'Mapa final'!#REF!),"")</f>
        <v>#REF!</v>
      </c>
      <c r="N47" s="76" t="e">
        <f>IF(AND('Mapa final'!#REF!="Muy Baja",'Mapa final'!#REF!="Leve"),CONCATENATE("R2C",'Mapa final'!#REF!),"")</f>
        <v>#REF!</v>
      </c>
      <c r="O47" s="77" t="e">
        <f>IF(AND('Mapa final'!#REF!="Muy Baja",'Mapa final'!#REF!="Leve"),CONCATENATE("R2C",'Mapa final'!#REF!),"")</f>
        <v>#REF!</v>
      </c>
      <c r="P47" s="75" t="e">
        <f>IF(AND('Mapa final'!#REF!="Muy Baja",'Mapa final'!#REF!="Menor"),CONCATENATE("R2C",'Mapa final'!#REF!),"")</f>
        <v>#REF!</v>
      </c>
      <c r="Q47" s="76" t="e">
        <f>IF(AND('Mapa final'!#REF!="Muy Baja",'Mapa final'!#REF!="Menor"),CONCATENATE("R2C",'Mapa final'!#REF!),"")</f>
        <v>#REF!</v>
      </c>
      <c r="R47" s="76" t="e">
        <f>IF(AND('Mapa final'!#REF!="Muy Baja",'Mapa final'!#REF!="Menor"),CONCATENATE("R2C",'Mapa final'!#REF!),"")</f>
        <v>#REF!</v>
      </c>
      <c r="S47" s="76" t="e">
        <f>IF(AND('Mapa final'!#REF!="Muy Baja",'Mapa final'!#REF!="Menor"),CONCATENATE("R2C",'Mapa final'!#REF!),"")</f>
        <v>#REF!</v>
      </c>
      <c r="T47" s="76" t="e">
        <f>IF(AND('Mapa final'!#REF!="Muy Baja",'Mapa final'!#REF!="Menor"),CONCATENATE("R2C",'Mapa final'!#REF!),"")</f>
        <v>#REF!</v>
      </c>
      <c r="U47" s="77" t="e">
        <f>IF(AND('Mapa final'!#REF!="Muy Baja",'Mapa final'!#REF!="Menor"),CONCATENATE("R2C",'Mapa final'!#REF!),"")</f>
        <v>#REF!</v>
      </c>
      <c r="V47" s="66" t="e">
        <f>IF(AND('Mapa final'!#REF!="Muy Baja",'Mapa final'!#REF!="Moderado"),CONCATENATE("R2C",'Mapa final'!#REF!),"")</f>
        <v>#REF!</v>
      </c>
      <c r="W47" s="67" t="e">
        <f>IF(AND('Mapa final'!#REF!="Muy Baja",'Mapa final'!#REF!="Moderado"),CONCATENATE("R2C",'Mapa final'!#REF!),"")</f>
        <v>#REF!</v>
      </c>
      <c r="X47" s="67" t="e">
        <f>IF(AND('Mapa final'!#REF!="Muy Baja",'Mapa final'!#REF!="Moderado"),CONCATENATE("R2C",'Mapa final'!#REF!),"")</f>
        <v>#REF!</v>
      </c>
      <c r="Y47" s="67" t="e">
        <f>IF(AND('Mapa final'!#REF!="Muy Baja",'Mapa final'!#REF!="Moderado"),CONCATENATE("R2C",'Mapa final'!#REF!),"")</f>
        <v>#REF!</v>
      </c>
      <c r="Z47" s="67" t="e">
        <f>IF(AND('Mapa final'!#REF!="Muy Baja",'Mapa final'!#REF!="Moderado"),CONCATENATE("R2C",'Mapa final'!#REF!),"")</f>
        <v>#REF!</v>
      </c>
      <c r="AA47" s="68" t="e">
        <f>IF(AND('Mapa final'!#REF!="Muy Baja",'Mapa final'!#REF!="Moderado"),CONCATENATE("R2C",'Mapa final'!#REF!),"")</f>
        <v>#REF!</v>
      </c>
      <c r="AB47" s="51" t="e">
        <f>IF(AND('Mapa final'!#REF!="Muy Baja",'Mapa final'!#REF!="Mayor"),CONCATENATE("R2C",'Mapa final'!#REF!),"")</f>
        <v>#REF!</v>
      </c>
      <c r="AC47" s="52" t="e">
        <f>IF(AND('Mapa final'!#REF!="Muy Baja",'Mapa final'!#REF!="Mayor"),CONCATENATE("R2C",'Mapa final'!#REF!),"")</f>
        <v>#REF!</v>
      </c>
      <c r="AD47" s="52" t="e">
        <f>IF(AND('Mapa final'!#REF!="Muy Baja",'Mapa final'!#REF!="Mayor"),CONCATENATE("R2C",'Mapa final'!#REF!),"")</f>
        <v>#REF!</v>
      </c>
      <c r="AE47" s="52" t="e">
        <f>IF(AND('Mapa final'!#REF!="Muy Baja",'Mapa final'!#REF!="Mayor"),CONCATENATE("R2C",'Mapa final'!#REF!),"")</f>
        <v>#REF!</v>
      </c>
      <c r="AF47" s="52" t="e">
        <f>IF(AND('Mapa final'!#REF!="Muy Baja",'Mapa final'!#REF!="Mayor"),CONCATENATE("R2C",'Mapa final'!#REF!),"")</f>
        <v>#REF!</v>
      </c>
      <c r="AG47" s="53" t="e">
        <f>IF(AND('Mapa final'!#REF!="Muy Baja",'Mapa final'!#REF!="Mayor"),CONCATENATE("R2C",'Mapa final'!#REF!),"")</f>
        <v>#REF!</v>
      </c>
      <c r="AH47" s="54" t="e">
        <f>IF(AND('Mapa final'!#REF!="Muy Baja",'Mapa final'!#REF!="Catastrófico"),CONCATENATE("R2C",'Mapa final'!#REF!),"")</f>
        <v>#REF!</v>
      </c>
      <c r="AI47" s="55" t="e">
        <f>IF(AND('Mapa final'!#REF!="Muy Baja",'Mapa final'!#REF!="Catastrófico"),CONCATENATE("R2C",'Mapa final'!#REF!),"")</f>
        <v>#REF!</v>
      </c>
      <c r="AJ47" s="55" t="e">
        <f>IF(AND('Mapa final'!#REF!="Muy Baja",'Mapa final'!#REF!="Catastrófico"),CONCATENATE("R2C",'Mapa final'!#REF!),"")</f>
        <v>#REF!</v>
      </c>
      <c r="AK47" s="55" t="e">
        <f>IF(AND('Mapa final'!#REF!="Muy Baja",'Mapa final'!#REF!="Catastrófico"),CONCATENATE("R2C",'Mapa final'!#REF!),"")</f>
        <v>#REF!</v>
      </c>
      <c r="AL47" s="55" t="e">
        <f>IF(AND('Mapa final'!#REF!="Muy Baja",'Mapa final'!#REF!="Catastrófico"),CONCATENATE("R2C",'Mapa final'!#REF!),"")</f>
        <v>#REF!</v>
      </c>
      <c r="AM47" s="56" t="e">
        <f>IF(AND('Mapa final'!#REF!="Muy Baja",'Mapa final'!#REF!="Catastrófico"),CONCATENATE("R2C",'Mapa final'!#REF!),"")</f>
        <v>#REF!</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319"/>
      <c r="C48" s="319"/>
      <c r="D48" s="320"/>
      <c r="E48" s="376"/>
      <c r="F48" s="361"/>
      <c r="G48" s="361"/>
      <c r="H48" s="361"/>
      <c r="I48" s="362"/>
      <c r="J48" s="75" t="str">
        <f ca="1">IF(AND('Mapa final'!$Y$14="Muy Baja",'Mapa final'!$AA$14="Leve"),CONCATENATE("R3C",'Mapa final'!$O$14),"")</f>
        <v/>
      </c>
      <c r="K48" s="76" t="str">
        <f ca="1">IF(AND('Mapa final'!$Y$15="Muy Baja",'Mapa final'!$AA$15="Leve"),CONCATENATE("R3C",'Mapa final'!$O$15),"")</f>
        <v/>
      </c>
      <c r="L48" s="76" t="e">
        <f>IF(AND('Mapa final'!#REF!="Muy Baja",'Mapa final'!#REF!="Leve"),CONCATENATE("R3C",'Mapa final'!#REF!),"")</f>
        <v>#REF!</v>
      </c>
      <c r="M48" s="76" t="e">
        <f>IF(AND('Mapa final'!#REF!="Muy Baja",'Mapa final'!#REF!="Leve"),CONCATENATE("R3C",'Mapa final'!#REF!),"")</f>
        <v>#REF!</v>
      </c>
      <c r="N48" s="76" t="e">
        <f>IF(AND('Mapa final'!#REF!="Muy Baja",'Mapa final'!#REF!="Leve"),CONCATENATE("R3C",'Mapa final'!#REF!),"")</f>
        <v>#REF!</v>
      </c>
      <c r="O48" s="77" t="e">
        <f>IF(AND('Mapa final'!#REF!="Muy Baja",'Mapa final'!#REF!="Leve"),CONCATENATE("R3C",'Mapa final'!#REF!),"")</f>
        <v>#REF!</v>
      </c>
      <c r="P48" s="75" t="str">
        <f ca="1">IF(AND('Mapa final'!$Y$14="Muy Baja",'Mapa final'!$AA$14="Menor"),CONCATENATE("R3C",'Mapa final'!$O$14),"")</f>
        <v/>
      </c>
      <c r="Q48" s="76" t="str">
        <f ca="1">IF(AND('Mapa final'!$Y$15="Muy Baja",'Mapa final'!$AA$15="Menor"),CONCATENATE("R3C",'Mapa final'!$O$15),"")</f>
        <v/>
      </c>
      <c r="R48" s="76" t="e">
        <f>IF(AND('Mapa final'!#REF!="Muy Baja",'Mapa final'!#REF!="Menor"),CONCATENATE("R3C",'Mapa final'!#REF!),"")</f>
        <v>#REF!</v>
      </c>
      <c r="S48" s="76" t="e">
        <f>IF(AND('Mapa final'!#REF!="Muy Baja",'Mapa final'!#REF!="Menor"),CONCATENATE("R3C",'Mapa final'!#REF!),"")</f>
        <v>#REF!</v>
      </c>
      <c r="T48" s="76" t="e">
        <f>IF(AND('Mapa final'!#REF!="Muy Baja",'Mapa final'!#REF!="Menor"),CONCATENATE("R3C",'Mapa final'!#REF!),"")</f>
        <v>#REF!</v>
      </c>
      <c r="U48" s="77" t="e">
        <f>IF(AND('Mapa final'!#REF!="Muy Baja",'Mapa final'!#REF!="Menor"),CONCATENATE("R3C",'Mapa final'!#REF!),"")</f>
        <v>#REF!</v>
      </c>
      <c r="V48" s="66" t="str">
        <f ca="1">IF(AND('Mapa final'!$Y$14="Muy Baja",'Mapa final'!$AA$14="Moderado"),CONCATENATE("R3C",'Mapa final'!$O$14),"")</f>
        <v/>
      </c>
      <c r="W48" s="67" t="str">
        <f ca="1">IF(AND('Mapa final'!$Y$15="Muy Baja",'Mapa final'!$AA$15="Moderado"),CONCATENATE("R3C",'Mapa final'!$O$15),"")</f>
        <v/>
      </c>
      <c r="X48" s="67" t="e">
        <f>IF(AND('Mapa final'!#REF!="Muy Baja",'Mapa final'!#REF!="Moderado"),CONCATENATE("R3C",'Mapa final'!#REF!),"")</f>
        <v>#REF!</v>
      </c>
      <c r="Y48" s="67" t="e">
        <f>IF(AND('Mapa final'!#REF!="Muy Baja",'Mapa final'!#REF!="Moderado"),CONCATENATE("R3C",'Mapa final'!#REF!),"")</f>
        <v>#REF!</v>
      </c>
      <c r="Z48" s="67" t="e">
        <f>IF(AND('Mapa final'!#REF!="Muy Baja",'Mapa final'!#REF!="Moderado"),CONCATENATE("R3C",'Mapa final'!#REF!),"")</f>
        <v>#REF!</v>
      </c>
      <c r="AA48" s="68" t="e">
        <f>IF(AND('Mapa final'!#REF!="Muy Baja",'Mapa final'!#REF!="Moderado"),CONCATENATE("R3C",'Mapa final'!#REF!),"")</f>
        <v>#REF!</v>
      </c>
      <c r="AB48" s="51" t="str">
        <f ca="1">IF(AND('Mapa final'!$Y$14="Muy Baja",'Mapa final'!$AA$14="Mayor"),CONCATENATE("R3C",'Mapa final'!$O$14),"")</f>
        <v/>
      </c>
      <c r="AC48" s="52" t="str">
        <f ca="1">IF(AND('Mapa final'!$Y$15="Muy Baja",'Mapa final'!$AA$15="Mayor"),CONCATENATE("R3C",'Mapa final'!$O$15),"")</f>
        <v/>
      </c>
      <c r="AD48" s="52" t="e">
        <f>IF(AND('Mapa final'!#REF!="Muy Baja",'Mapa final'!#REF!="Mayor"),CONCATENATE("R3C",'Mapa final'!#REF!),"")</f>
        <v>#REF!</v>
      </c>
      <c r="AE48" s="52" t="e">
        <f>IF(AND('Mapa final'!#REF!="Muy Baja",'Mapa final'!#REF!="Mayor"),CONCATENATE("R3C",'Mapa final'!#REF!),"")</f>
        <v>#REF!</v>
      </c>
      <c r="AF48" s="52" t="e">
        <f>IF(AND('Mapa final'!#REF!="Muy Baja",'Mapa final'!#REF!="Mayor"),CONCATENATE("R3C",'Mapa final'!#REF!),"")</f>
        <v>#REF!</v>
      </c>
      <c r="AG48" s="53" t="e">
        <f>IF(AND('Mapa final'!#REF!="Muy Baja",'Mapa final'!#REF!="Mayor"),CONCATENATE("R3C",'Mapa final'!#REF!),"")</f>
        <v>#REF!</v>
      </c>
      <c r="AH48" s="54" t="str">
        <f ca="1">IF(AND('Mapa final'!$Y$14="Muy Baja",'Mapa final'!$AA$14="Catastrófico"),CONCATENATE("R3C",'Mapa final'!$O$14),"")</f>
        <v/>
      </c>
      <c r="AI48" s="55" t="str">
        <f ca="1">IF(AND('Mapa final'!$Y$15="Muy Baja",'Mapa final'!$AA$15="Catastrófico"),CONCATENATE("R3C",'Mapa final'!$O$15),"")</f>
        <v/>
      </c>
      <c r="AJ48" s="55" t="e">
        <f>IF(AND('Mapa final'!#REF!="Muy Baja",'Mapa final'!#REF!="Catastrófico"),CONCATENATE("R3C",'Mapa final'!#REF!),"")</f>
        <v>#REF!</v>
      </c>
      <c r="AK48" s="55" t="e">
        <f>IF(AND('Mapa final'!#REF!="Muy Baja",'Mapa final'!#REF!="Catastrófico"),CONCATENATE("R3C",'Mapa final'!#REF!),"")</f>
        <v>#REF!</v>
      </c>
      <c r="AL48" s="55" t="e">
        <f>IF(AND('Mapa final'!#REF!="Muy Baja",'Mapa final'!#REF!="Catastrófico"),CONCATENATE("R3C",'Mapa final'!#REF!),"")</f>
        <v>#REF!</v>
      </c>
      <c r="AM48" s="56" t="e">
        <f>IF(AND('Mapa final'!#REF!="Muy Baja",'Mapa final'!#REF!="Catastrófico"),CONCATENATE("R3C",'Mapa final'!#REF!),"")</f>
        <v>#REF!</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319"/>
      <c r="C49" s="319"/>
      <c r="D49" s="320"/>
      <c r="E49" s="360"/>
      <c r="F49" s="361"/>
      <c r="G49" s="361"/>
      <c r="H49" s="361"/>
      <c r="I49" s="362"/>
      <c r="J49" s="75" t="e">
        <f>IF(AND('Mapa final'!#REF!="Muy Baja",'Mapa final'!#REF!="Leve"),CONCATENATE("R4C",'Mapa final'!#REF!),"")</f>
        <v>#REF!</v>
      </c>
      <c r="K49" s="76" t="e">
        <f>IF(AND('Mapa final'!#REF!="Muy Baja",'Mapa final'!#REF!="Leve"),CONCATENATE("R4C",'Mapa final'!#REF!),"")</f>
        <v>#REF!</v>
      </c>
      <c r="L49" s="76" t="e">
        <f>IF(AND('Mapa final'!#REF!="Muy Baja",'Mapa final'!#REF!="Leve"),CONCATENATE("R4C",'Mapa final'!#REF!),"")</f>
        <v>#REF!</v>
      </c>
      <c r="M49" s="76" t="e">
        <f>IF(AND('Mapa final'!#REF!="Muy Baja",'Mapa final'!#REF!="Leve"),CONCATENATE("R4C",'Mapa final'!#REF!),"")</f>
        <v>#REF!</v>
      </c>
      <c r="N49" s="76" t="e">
        <f>IF(AND('Mapa final'!#REF!="Muy Baja",'Mapa final'!#REF!="Leve"),CONCATENATE("R4C",'Mapa final'!#REF!),"")</f>
        <v>#REF!</v>
      </c>
      <c r="O49" s="77" t="e">
        <f>IF(AND('Mapa final'!#REF!="Muy Baja",'Mapa final'!#REF!="Leve"),CONCATENATE("R4C",'Mapa final'!#REF!),"")</f>
        <v>#REF!</v>
      </c>
      <c r="P49" s="75" t="e">
        <f>IF(AND('Mapa final'!#REF!="Muy Baja",'Mapa final'!#REF!="Menor"),CONCATENATE("R4C",'Mapa final'!#REF!),"")</f>
        <v>#REF!</v>
      </c>
      <c r="Q49" s="76" t="e">
        <f>IF(AND('Mapa final'!#REF!="Muy Baja",'Mapa final'!#REF!="Menor"),CONCATENATE("R4C",'Mapa final'!#REF!),"")</f>
        <v>#REF!</v>
      </c>
      <c r="R49" s="76" t="e">
        <f>IF(AND('Mapa final'!#REF!="Muy Baja",'Mapa final'!#REF!="Menor"),CONCATENATE("R4C",'Mapa final'!#REF!),"")</f>
        <v>#REF!</v>
      </c>
      <c r="S49" s="76" t="e">
        <f>IF(AND('Mapa final'!#REF!="Muy Baja",'Mapa final'!#REF!="Menor"),CONCATENATE("R4C",'Mapa final'!#REF!),"")</f>
        <v>#REF!</v>
      </c>
      <c r="T49" s="76" t="e">
        <f>IF(AND('Mapa final'!#REF!="Muy Baja",'Mapa final'!#REF!="Menor"),CONCATENATE("R4C",'Mapa final'!#REF!),"")</f>
        <v>#REF!</v>
      </c>
      <c r="U49" s="77" t="e">
        <f>IF(AND('Mapa final'!#REF!="Muy Baja",'Mapa final'!#REF!="Menor"),CONCATENATE("R4C",'Mapa final'!#REF!),"")</f>
        <v>#REF!</v>
      </c>
      <c r="V49" s="66" t="e">
        <f>IF(AND('Mapa final'!#REF!="Muy Baja",'Mapa final'!#REF!="Moderado"),CONCATENATE("R4C",'Mapa final'!#REF!),"")</f>
        <v>#REF!</v>
      </c>
      <c r="W49" s="67" t="e">
        <f>IF(AND('Mapa final'!#REF!="Muy Baja",'Mapa final'!#REF!="Moderado"),CONCATENATE("R4C",'Mapa final'!#REF!),"")</f>
        <v>#REF!</v>
      </c>
      <c r="X49" s="67" t="e">
        <f>IF(AND('Mapa final'!#REF!="Muy Baja",'Mapa final'!#REF!="Moderado"),CONCATENATE("R4C",'Mapa final'!#REF!),"")</f>
        <v>#REF!</v>
      </c>
      <c r="Y49" s="67" t="e">
        <f>IF(AND('Mapa final'!#REF!="Muy Baja",'Mapa final'!#REF!="Moderado"),CONCATENATE("R4C",'Mapa final'!#REF!),"")</f>
        <v>#REF!</v>
      </c>
      <c r="Z49" s="67" t="e">
        <f>IF(AND('Mapa final'!#REF!="Muy Baja",'Mapa final'!#REF!="Moderado"),CONCATENATE("R4C",'Mapa final'!#REF!),"")</f>
        <v>#REF!</v>
      </c>
      <c r="AA49" s="68" t="e">
        <f>IF(AND('Mapa final'!#REF!="Muy Baja",'Mapa final'!#REF!="Moderado"),CONCATENATE("R4C",'Mapa final'!#REF!),"")</f>
        <v>#REF!</v>
      </c>
      <c r="AB49" s="51" t="e">
        <f>IF(AND('Mapa final'!#REF!="Muy Baja",'Mapa final'!#REF!="Mayor"),CONCATENATE("R4C",'Mapa final'!#REF!),"")</f>
        <v>#REF!</v>
      </c>
      <c r="AC49" s="52" t="e">
        <f>IF(AND('Mapa final'!#REF!="Muy Baja",'Mapa final'!#REF!="Mayor"),CONCATENATE("R4C",'Mapa final'!#REF!),"")</f>
        <v>#REF!</v>
      </c>
      <c r="AD49" s="52" t="e">
        <f>IF(AND('Mapa final'!#REF!="Muy Baja",'Mapa final'!#REF!="Mayor"),CONCATENATE("R4C",'Mapa final'!#REF!),"")</f>
        <v>#REF!</v>
      </c>
      <c r="AE49" s="52" t="e">
        <f>IF(AND('Mapa final'!#REF!="Muy Baja",'Mapa final'!#REF!="Mayor"),CONCATENATE("R4C",'Mapa final'!#REF!),"")</f>
        <v>#REF!</v>
      </c>
      <c r="AF49" s="52" t="e">
        <f>IF(AND('Mapa final'!#REF!="Muy Baja",'Mapa final'!#REF!="Mayor"),CONCATENATE("R4C",'Mapa final'!#REF!),"")</f>
        <v>#REF!</v>
      </c>
      <c r="AG49" s="53" t="e">
        <f>IF(AND('Mapa final'!#REF!="Muy Baja",'Mapa final'!#REF!="Mayor"),CONCATENATE("R4C",'Mapa final'!#REF!),"")</f>
        <v>#REF!</v>
      </c>
      <c r="AH49" s="54" t="e">
        <f>IF(AND('Mapa final'!#REF!="Muy Baja",'Mapa final'!#REF!="Catastrófico"),CONCATENATE("R4C",'Mapa final'!#REF!),"")</f>
        <v>#REF!</v>
      </c>
      <c r="AI49" s="55" t="e">
        <f>IF(AND('Mapa final'!#REF!="Muy Baja",'Mapa final'!#REF!="Catastrófico"),CONCATENATE("R4C",'Mapa final'!#REF!),"")</f>
        <v>#REF!</v>
      </c>
      <c r="AJ49" s="55" t="e">
        <f>IF(AND('Mapa final'!#REF!="Muy Baja",'Mapa final'!#REF!="Catastrófico"),CONCATENATE("R4C",'Mapa final'!#REF!),"")</f>
        <v>#REF!</v>
      </c>
      <c r="AK49" s="55" t="e">
        <f>IF(AND('Mapa final'!#REF!="Muy Baja",'Mapa final'!#REF!="Catastrófico"),CONCATENATE("R4C",'Mapa final'!#REF!),"")</f>
        <v>#REF!</v>
      </c>
      <c r="AL49" s="55" t="e">
        <f>IF(AND('Mapa final'!#REF!="Muy Baja",'Mapa final'!#REF!="Catastrófico"),CONCATENATE("R4C",'Mapa final'!#REF!),"")</f>
        <v>#REF!</v>
      </c>
      <c r="AM49" s="56" t="e">
        <f>IF(AND('Mapa final'!#REF!="Muy Baja",'Mapa final'!#REF!="Catastrófico"),CONCATENATE("R4C",'Mapa final'!#REF!),"")</f>
        <v>#REF!</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319"/>
      <c r="C50" s="319"/>
      <c r="D50" s="320"/>
      <c r="E50" s="360"/>
      <c r="F50" s="361"/>
      <c r="G50" s="361"/>
      <c r="H50" s="361"/>
      <c r="I50" s="362"/>
      <c r="J50" s="75" t="e">
        <f>IF(AND('Mapa final'!#REF!="Muy Baja",'Mapa final'!#REF!="Leve"),CONCATENATE("R5C",'Mapa final'!#REF!),"")</f>
        <v>#REF!</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e">
        <f>IF(AND('Mapa final'!#REF!="Muy Baja",'Mapa final'!#REF!="Leve"),CONCATENATE("R5C",'Mapa final'!#REF!),"")</f>
        <v>#REF!</v>
      </c>
      <c r="O50" s="77" t="e">
        <f>IF(AND('Mapa final'!#REF!="Muy Baja",'Mapa final'!#REF!="Leve"),CONCATENATE("R5C",'Mapa final'!#REF!),"")</f>
        <v>#REF!</v>
      </c>
      <c r="P50" s="75" t="e">
        <f>IF(AND('Mapa final'!#REF!="Muy Baja",'Mapa final'!#REF!="Menor"),CONCATENATE("R5C",'Mapa final'!#REF!),"")</f>
        <v>#REF!</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e">
        <f>IF(AND('Mapa final'!#REF!="Muy Baja",'Mapa final'!#REF!="Menor"),CONCATENATE("R5C",'Mapa final'!#REF!),"")</f>
        <v>#REF!</v>
      </c>
      <c r="U50" s="77" t="e">
        <f>IF(AND('Mapa final'!#REF!="Muy Baja",'Mapa final'!#REF!="Menor"),CONCATENATE("R5C",'Mapa final'!#REF!),"")</f>
        <v>#REF!</v>
      </c>
      <c r="V50" s="66" t="e">
        <f>IF(AND('Mapa final'!#REF!="Muy Baja",'Mapa final'!#REF!="Moderado"),CONCATENATE("R5C",'Mapa final'!#REF!),"")</f>
        <v>#REF!</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e">
        <f>IF(AND('Mapa final'!#REF!="Muy Baja",'Mapa final'!#REF!="Moderado"),CONCATENATE("R5C",'Mapa final'!#REF!),"")</f>
        <v>#REF!</v>
      </c>
      <c r="AA50" s="68" t="e">
        <f>IF(AND('Mapa final'!#REF!="Muy Baja",'Mapa final'!#REF!="Moderado"),CONCATENATE("R5C",'Mapa final'!#REF!),"")</f>
        <v>#REF!</v>
      </c>
      <c r="AB50" s="51" t="e">
        <f>IF(AND('Mapa final'!#REF!="Muy Baja",'Mapa final'!#REF!="Mayor"),CONCATENATE("R5C",'Mapa final'!#REF!),"")</f>
        <v>#REF!</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e">
        <f>IF(AND('Mapa final'!#REF!="Muy Baja",'Mapa final'!#REF!="Mayor"),CONCATENATE("R5C",'Mapa final'!#REF!),"")</f>
        <v>#REF!</v>
      </c>
      <c r="AG50" s="53" t="e">
        <f>IF(AND('Mapa final'!#REF!="Muy Baja",'Mapa final'!#REF!="Mayor"),CONCATENATE("R5C",'Mapa final'!#REF!),"")</f>
        <v>#REF!</v>
      </c>
      <c r="AH50" s="54" t="e">
        <f>IF(AND('Mapa final'!#REF!="Muy Baja",'Mapa final'!#REF!="Catastrófico"),CONCATENATE("R5C",'Mapa final'!#REF!),"")</f>
        <v>#REF!</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e">
        <f>IF(AND('Mapa final'!#REF!="Muy Baja",'Mapa final'!#REF!="Catastrófico"),CONCATENATE("R5C",'Mapa final'!#REF!),"")</f>
        <v>#REF!</v>
      </c>
      <c r="AM50" s="56" t="e">
        <f>IF(AND('Mapa final'!#REF!="Muy Baja",'Mapa final'!#REF!="Catastrófico"),CONCATENATE("R5C",'Mapa final'!#REF!),"")</f>
        <v>#REF!</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319"/>
      <c r="C51" s="319"/>
      <c r="D51" s="320"/>
      <c r="E51" s="360"/>
      <c r="F51" s="361"/>
      <c r="G51" s="361"/>
      <c r="H51" s="361"/>
      <c r="I51" s="362"/>
      <c r="J51" s="75" t="str">
        <f ca="1">IF(AND('Mapa final'!$Y$16="Muy Baja",'Mapa final'!$AA$16="Leve"),CONCATENATE("R6C",'Mapa final'!$O$16),"")</f>
        <v/>
      </c>
      <c r="K51" s="76" t="str">
        <f ca="1">IF(AND('Mapa final'!$Y$17="Muy Baja",'Mapa final'!$AA$17="Leve"),CONCATENATE("R6C",'Mapa final'!$O$17),"")</f>
        <v/>
      </c>
      <c r="L51" s="76" t="str">
        <f ca="1">IF(AND('Mapa final'!$Y$18="Muy Baja",'Mapa final'!$AA$18="Leve"),CONCATENATE("R6C",'Mapa final'!$O$18),"")</f>
        <v/>
      </c>
      <c r="M51" s="76" t="str">
        <f ca="1">IF(AND('Mapa final'!$Y$19="Muy Baja",'Mapa final'!$AA$19="Leve"),CONCATENATE("R6C",'Mapa final'!$O$19),"")</f>
        <v/>
      </c>
      <c r="N51" s="76" t="str">
        <f ca="1">IF(AND('Mapa final'!$Y$20="Muy Baja",'Mapa final'!$AA$20="Leve"),CONCATENATE("R6C",'Mapa final'!$O$20),"")</f>
        <v/>
      </c>
      <c r="O51" s="77" t="e">
        <f>IF(AND('Mapa final'!#REF!="Muy Baja",'Mapa final'!#REF!="Leve"),CONCATENATE("R6C",'Mapa final'!#REF!),"")</f>
        <v>#REF!</v>
      </c>
      <c r="P51" s="75" t="str">
        <f ca="1">IF(AND('Mapa final'!$Y$16="Muy Baja",'Mapa final'!$AA$16="Menor"),CONCATENATE("R6C",'Mapa final'!$O$16),"")</f>
        <v/>
      </c>
      <c r="Q51" s="76" t="str">
        <f ca="1">IF(AND('Mapa final'!$Y$17="Muy Baja",'Mapa final'!$AA$17="Menor"),CONCATENATE("R6C",'Mapa final'!$O$17),"")</f>
        <v/>
      </c>
      <c r="R51" s="76" t="str">
        <f ca="1">IF(AND('Mapa final'!$Y$18="Muy Baja",'Mapa final'!$AA$18="Menor"),CONCATENATE("R6C",'Mapa final'!$O$18),"")</f>
        <v/>
      </c>
      <c r="S51" s="76" t="str">
        <f ca="1">IF(AND('Mapa final'!$Y$19="Muy Baja",'Mapa final'!$AA$19="Menor"),CONCATENATE("R6C",'Mapa final'!$O$19),"")</f>
        <v/>
      </c>
      <c r="T51" s="76" t="str">
        <f ca="1">IF(AND('Mapa final'!$Y$20="Muy Baja",'Mapa final'!$AA$20="Menor"),CONCATENATE("R6C",'Mapa final'!$O$20),"")</f>
        <v/>
      </c>
      <c r="U51" s="77" t="e">
        <f>IF(AND('Mapa final'!#REF!="Muy Baja",'Mapa final'!#REF!="Menor"),CONCATENATE("R6C",'Mapa final'!#REF!),"")</f>
        <v>#REF!</v>
      </c>
      <c r="V51" s="66" t="str">
        <f ca="1">IF(AND('Mapa final'!$Y$16="Muy Baja",'Mapa final'!$AA$16="Moderado"),CONCATENATE("R6C",'Mapa final'!$O$16),"")</f>
        <v/>
      </c>
      <c r="W51" s="67" t="str">
        <f ca="1">IF(AND('Mapa final'!$Y$17="Muy Baja",'Mapa final'!$AA$17="Moderado"),CONCATENATE("R6C",'Mapa final'!$O$17),"")</f>
        <v/>
      </c>
      <c r="X51" s="67" t="str">
        <f ca="1">IF(AND('Mapa final'!$Y$18="Muy Baja",'Mapa final'!$AA$18="Moderado"),CONCATENATE("R6C",'Mapa final'!$O$18),"")</f>
        <v/>
      </c>
      <c r="Y51" s="67" t="str">
        <f ca="1">IF(AND('Mapa final'!$Y$19="Muy Baja",'Mapa final'!$AA$19="Moderado"),CONCATENATE("R6C",'Mapa final'!$O$19),"")</f>
        <v/>
      </c>
      <c r="Z51" s="67" t="str">
        <f ca="1">IF(AND('Mapa final'!$Y$20="Muy Baja",'Mapa final'!$AA$20="Moderado"),CONCATENATE("R6C",'Mapa final'!$O$20),"")</f>
        <v/>
      </c>
      <c r="AA51" s="68" t="e">
        <f>IF(AND('Mapa final'!#REF!="Muy Baja",'Mapa final'!#REF!="Moderado"),CONCATENATE("R6C",'Mapa final'!#REF!),"")</f>
        <v>#REF!</v>
      </c>
      <c r="AB51" s="51" t="str">
        <f ca="1">IF(AND('Mapa final'!$Y$16="Muy Baja",'Mapa final'!$AA$16="Mayor"),CONCATENATE("R6C",'Mapa final'!$O$16),"")</f>
        <v/>
      </c>
      <c r="AC51" s="52" t="str">
        <f ca="1">IF(AND('Mapa final'!$Y$17="Muy Baja",'Mapa final'!$AA$17="Mayor"),CONCATENATE("R6C",'Mapa final'!$O$17),"")</f>
        <v/>
      </c>
      <c r="AD51" s="52" t="str">
        <f ca="1">IF(AND('Mapa final'!$Y$18="Muy Baja",'Mapa final'!$AA$18="Mayor"),CONCATENATE("R6C",'Mapa final'!$O$18),"")</f>
        <v>R6C3</v>
      </c>
      <c r="AE51" s="52" t="str">
        <f ca="1">IF(AND('Mapa final'!$Y$19="Muy Baja",'Mapa final'!$AA$19="Mayor"),CONCATENATE("R6C",'Mapa final'!$O$19),"")</f>
        <v>R6C4</v>
      </c>
      <c r="AF51" s="52" t="str">
        <f ca="1">IF(AND('Mapa final'!$Y$20="Muy Baja",'Mapa final'!$AA$20="Mayor"),CONCATENATE("R6C",'Mapa final'!$O$20),"")</f>
        <v>R6C5</v>
      </c>
      <c r="AG51" s="53" t="e">
        <f>IF(AND('Mapa final'!#REF!="Muy Baja",'Mapa final'!#REF!="Mayor"),CONCATENATE("R6C",'Mapa final'!#REF!),"")</f>
        <v>#REF!</v>
      </c>
      <c r="AH51" s="54" t="str">
        <f ca="1">IF(AND('Mapa final'!$Y$16="Muy Baja",'Mapa final'!$AA$16="Catastrófico"),CONCATENATE("R6C",'Mapa final'!$O$16),"")</f>
        <v/>
      </c>
      <c r="AI51" s="55" t="str">
        <f ca="1">IF(AND('Mapa final'!$Y$17="Muy Baja",'Mapa final'!$AA$17="Catastrófico"),CONCATENATE("R6C",'Mapa final'!$O$17),"")</f>
        <v/>
      </c>
      <c r="AJ51" s="55" t="str">
        <f ca="1">IF(AND('Mapa final'!$Y$18="Muy Baja",'Mapa final'!$AA$18="Catastrófico"),CONCATENATE("R6C",'Mapa final'!$O$18),"")</f>
        <v/>
      </c>
      <c r="AK51" s="55" t="str">
        <f ca="1">IF(AND('Mapa final'!$Y$19="Muy Baja",'Mapa final'!$AA$19="Catastrófico"),CONCATENATE("R6C",'Mapa final'!$O$19),"")</f>
        <v/>
      </c>
      <c r="AL51" s="55" t="str">
        <f ca="1">IF(AND('Mapa final'!$Y$20="Muy Baja",'Mapa final'!$AA$20="Catastrófico"),CONCATENATE("R6C",'Mapa final'!$O$20),"")</f>
        <v/>
      </c>
      <c r="AM51" s="56" t="e">
        <f>IF(AND('Mapa final'!#REF!="Muy Baja",'Mapa final'!#REF!="Catastrófico"),CONCATENATE("R6C",'Mapa final'!#REF!),"")</f>
        <v>#REF!</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319"/>
      <c r="C52" s="319"/>
      <c r="D52" s="320"/>
      <c r="E52" s="360"/>
      <c r="F52" s="361"/>
      <c r="G52" s="361"/>
      <c r="H52" s="361"/>
      <c r="I52" s="362"/>
      <c r="J52" s="75" t="e">
        <f>IF(AND('Mapa final'!#REF!="Muy Baja",'Mapa final'!#REF!="Leve"),CONCATENATE("R7C",'Mapa final'!#REF!),"")</f>
        <v>#REF!</v>
      </c>
      <c r="K52" s="76" t="e">
        <f>IF(AND('Mapa final'!#REF!="Muy Baja",'Mapa final'!#REF!="Leve"),CONCATENATE("R7C",'Mapa final'!#REF!),"")</f>
        <v>#REF!</v>
      </c>
      <c r="L52" s="76" t="e">
        <f>IF(AND('Mapa final'!#REF!="Muy Baja",'Mapa final'!#REF!="Leve"),CONCATENATE("R7C",'Mapa final'!#REF!),"")</f>
        <v>#REF!</v>
      </c>
      <c r="M52" s="76" t="e">
        <f>IF(AND('Mapa final'!#REF!="Muy Baja",'Mapa final'!#REF!="Leve"),CONCATENATE("R7C",'Mapa final'!#REF!),"")</f>
        <v>#REF!</v>
      </c>
      <c r="N52" s="76" t="e">
        <f>IF(AND('Mapa final'!#REF!="Muy Baja",'Mapa final'!#REF!="Leve"),CONCATENATE("R7C",'Mapa final'!#REF!),"")</f>
        <v>#REF!</v>
      </c>
      <c r="O52" s="77" t="e">
        <f>IF(AND('Mapa final'!#REF!="Muy Baja",'Mapa final'!#REF!="Leve"),CONCATENATE("R7C",'Mapa final'!#REF!),"")</f>
        <v>#REF!</v>
      </c>
      <c r="P52" s="75" t="e">
        <f>IF(AND('Mapa final'!#REF!="Muy Baja",'Mapa final'!#REF!="Menor"),CONCATENATE("R7C",'Mapa final'!#REF!),"")</f>
        <v>#REF!</v>
      </c>
      <c r="Q52" s="76" t="e">
        <f>IF(AND('Mapa final'!#REF!="Muy Baja",'Mapa final'!#REF!="Menor"),CONCATENATE("R7C",'Mapa final'!#REF!),"")</f>
        <v>#REF!</v>
      </c>
      <c r="R52" s="76" t="e">
        <f>IF(AND('Mapa final'!#REF!="Muy Baja",'Mapa final'!#REF!="Menor"),CONCATENATE("R7C",'Mapa final'!#REF!),"")</f>
        <v>#REF!</v>
      </c>
      <c r="S52" s="76" t="e">
        <f>IF(AND('Mapa final'!#REF!="Muy Baja",'Mapa final'!#REF!="Menor"),CONCATENATE("R7C",'Mapa final'!#REF!),"")</f>
        <v>#REF!</v>
      </c>
      <c r="T52" s="76" t="e">
        <f>IF(AND('Mapa final'!#REF!="Muy Baja",'Mapa final'!#REF!="Menor"),CONCATENATE("R7C",'Mapa final'!#REF!),"")</f>
        <v>#REF!</v>
      </c>
      <c r="U52" s="77" t="e">
        <f>IF(AND('Mapa final'!#REF!="Muy Baja",'Mapa final'!#REF!="Menor"),CONCATENATE("R7C",'Mapa final'!#REF!),"")</f>
        <v>#REF!</v>
      </c>
      <c r="V52" s="66" t="e">
        <f>IF(AND('Mapa final'!#REF!="Muy Baja",'Mapa final'!#REF!="Moderado"),CONCATENATE("R7C",'Mapa final'!#REF!),"")</f>
        <v>#REF!</v>
      </c>
      <c r="W52" s="67" t="e">
        <f>IF(AND('Mapa final'!#REF!="Muy Baja",'Mapa final'!#REF!="Moderado"),CONCATENATE("R7C",'Mapa final'!#REF!),"")</f>
        <v>#REF!</v>
      </c>
      <c r="X52" s="67" t="e">
        <f>IF(AND('Mapa final'!#REF!="Muy Baja",'Mapa final'!#REF!="Moderado"),CONCATENATE("R7C",'Mapa final'!#REF!),"")</f>
        <v>#REF!</v>
      </c>
      <c r="Y52" s="67" t="e">
        <f>IF(AND('Mapa final'!#REF!="Muy Baja",'Mapa final'!#REF!="Moderado"),CONCATENATE("R7C",'Mapa final'!#REF!),"")</f>
        <v>#REF!</v>
      </c>
      <c r="Z52" s="67" t="e">
        <f>IF(AND('Mapa final'!#REF!="Muy Baja",'Mapa final'!#REF!="Moderado"),CONCATENATE("R7C",'Mapa final'!#REF!),"")</f>
        <v>#REF!</v>
      </c>
      <c r="AA52" s="68" t="e">
        <f>IF(AND('Mapa final'!#REF!="Muy Baja",'Mapa final'!#REF!="Moderado"),CONCATENATE("R7C",'Mapa final'!#REF!),"")</f>
        <v>#REF!</v>
      </c>
      <c r="AB52" s="51" t="e">
        <f>IF(AND('Mapa final'!#REF!="Muy Baja",'Mapa final'!#REF!="Mayor"),CONCATENATE("R7C",'Mapa final'!#REF!),"")</f>
        <v>#REF!</v>
      </c>
      <c r="AC52" s="52" t="e">
        <f>IF(AND('Mapa final'!#REF!="Muy Baja",'Mapa final'!#REF!="Mayor"),CONCATENATE("R7C",'Mapa final'!#REF!),"")</f>
        <v>#REF!</v>
      </c>
      <c r="AD52" s="52" t="e">
        <f>IF(AND('Mapa final'!#REF!="Muy Baja",'Mapa final'!#REF!="Mayor"),CONCATENATE("R7C",'Mapa final'!#REF!),"")</f>
        <v>#REF!</v>
      </c>
      <c r="AE52" s="52" t="e">
        <f>IF(AND('Mapa final'!#REF!="Muy Baja",'Mapa final'!#REF!="Mayor"),CONCATENATE("R7C",'Mapa final'!#REF!),"")</f>
        <v>#REF!</v>
      </c>
      <c r="AF52" s="52" t="e">
        <f>IF(AND('Mapa final'!#REF!="Muy Baja",'Mapa final'!#REF!="Mayor"),CONCATENATE("R7C",'Mapa final'!#REF!),"")</f>
        <v>#REF!</v>
      </c>
      <c r="AG52" s="53" t="e">
        <f>IF(AND('Mapa final'!#REF!="Muy Baja",'Mapa final'!#REF!="Mayor"),CONCATENATE("R7C",'Mapa final'!#REF!),"")</f>
        <v>#REF!</v>
      </c>
      <c r="AH52" s="54" t="e">
        <f>IF(AND('Mapa final'!#REF!="Muy Baja",'Mapa final'!#REF!="Catastrófico"),CONCATENATE("R7C",'Mapa final'!#REF!),"")</f>
        <v>#REF!</v>
      </c>
      <c r="AI52" s="55" t="e">
        <f>IF(AND('Mapa final'!#REF!="Muy Baja",'Mapa final'!#REF!="Catastrófico"),CONCATENATE("R7C",'Mapa final'!#REF!),"")</f>
        <v>#REF!</v>
      </c>
      <c r="AJ52" s="55" t="e">
        <f>IF(AND('Mapa final'!#REF!="Muy Baja",'Mapa final'!#REF!="Catastrófico"),CONCATENATE("R7C",'Mapa final'!#REF!),"")</f>
        <v>#REF!</v>
      </c>
      <c r="AK52" s="55" t="e">
        <f>IF(AND('Mapa final'!#REF!="Muy Baja",'Mapa final'!#REF!="Catastrófico"),CONCATENATE("R7C",'Mapa final'!#REF!),"")</f>
        <v>#REF!</v>
      </c>
      <c r="AL52" s="55" t="e">
        <f>IF(AND('Mapa final'!#REF!="Muy Baja",'Mapa final'!#REF!="Catastrófico"),CONCATENATE("R7C",'Mapa final'!#REF!),"")</f>
        <v>#REF!</v>
      </c>
      <c r="AM52" s="56" t="e">
        <f>IF(AND('Mapa final'!#REF!="Muy Baja",'Mapa final'!#REF!="Catastrófico"),CONCATENATE("R7C",'Mapa final'!#REF!),"")</f>
        <v>#REF!</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319"/>
      <c r="C53" s="319"/>
      <c r="D53" s="320"/>
      <c r="E53" s="360"/>
      <c r="F53" s="361"/>
      <c r="G53" s="361"/>
      <c r="H53" s="361"/>
      <c r="I53" s="362"/>
      <c r="J53" s="75" t="e">
        <f>IF(AND('Mapa final'!#REF!="Muy Baja",'Mapa final'!#REF!="Leve"),CONCATENATE("R8C",'Mapa final'!#REF!),"")</f>
        <v>#REF!</v>
      </c>
      <c r="K53" s="76" t="e">
        <f>IF(AND('Mapa final'!#REF!="Muy Baja",'Mapa final'!#REF!="Leve"),CONCATENATE("R8C",'Mapa final'!#REF!),"")</f>
        <v>#REF!</v>
      </c>
      <c r="L53" s="76" t="e">
        <f>IF(AND('Mapa final'!#REF!="Muy Baja",'Mapa final'!#REF!="Leve"),CONCATENATE("R8C",'Mapa final'!#REF!),"")</f>
        <v>#REF!</v>
      </c>
      <c r="M53" s="76" t="e">
        <f>IF(AND('Mapa final'!#REF!="Muy Baja",'Mapa final'!#REF!="Leve"),CONCATENATE("R8C",'Mapa final'!#REF!),"")</f>
        <v>#REF!</v>
      </c>
      <c r="N53" s="76" t="e">
        <f>IF(AND('Mapa final'!#REF!="Muy Baja",'Mapa final'!#REF!="Leve"),CONCATENATE("R8C",'Mapa final'!#REF!),"")</f>
        <v>#REF!</v>
      </c>
      <c r="O53" s="77" t="e">
        <f>IF(AND('Mapa final'!#REF!="Muy Baja",'Mapa final'!#REF!="Leve"),CONCATENATE("R8C",'Mapa final'!#REF!),"")</f>
        <v>#REF!</v>
      </c>
      <c r="P53" s="75" t="e">
        <f>IF(AND('Mapa final'!#REF!="Muy Baja",'Mapa final'!#REF!="Menor"),CONCATENATE("R8C",'Mapa final'!#REF!),"")</f>
        <v>#REF!</v>
      </c>
      <c r="Q53" s="76" t="e">
        <f>IF(AND('Mapa final'!#REF!="Muy Baja",'Mapa final'!#REF!="Menor"),CONCATENATE("R8C",'Mapa final'!#REF!),"")</f>
        <v>#REF!</v>
      </c>
      <c r="R53" s="76" t="e">
        <f>IF(AND('Mapa final'!#REF!="Muy Baja",'Mapa final'!#REF!="Menor"),CONCATENATE("R8C",'Mapa final'!#REF!),"")</f>
        <v>#REF!</v>
      </c>
      <c r="S53" s="76" t="e">
        <f>IF(AND('Mapa final'!#REF!="Muy Baja",'Mapa final'!#REF!="Menor"),CONCATENATE("R8C",'Mapa final'!#REF!),"")</f>
        <v>#REF!</v>
      </c>
      <c r="T53" s="76" t="e">
        <f>IF(AND('Mapa final'!#REF!="Muy Baja",'Mapa final'!#REF!="Menor"),CONCATENATE("R8C",'Mapa final'!#REF!),"")</f>
        <v>#REF!</v>
      </c>
      <c r="U53" s="77" t="e">
        <f>IF(AND('Mapa final'!#REF!="Muy Baja",'Mapa final'!#REF!="Menor"),CONCATENATE("R8C",'Mapa final'!#REF!),"")</f>
        <v>#REF!</v>
      </c>
      <c r="V53" s="66" t="e">
        <f>IF(AND('Mapa final'!#REF!="Muy Baja",'Mapa final'!#REF!="Moderado"),CONCATENATE("R8C",'Mapa final'!#REF!),"")</f>
        <v>#REF!</v>
      </c>
      <c r="W53" s="67" t="e">
        <f>IF(AND('Mapa final'!#REF!="Muy Baja",'Mapa final'!#REF!="Moderado"),CONCATENATE("R8C",'Mapa final'!#REF!),"")</f>
        <v>#REF!</v>
      </c>
      <c r="X53" s="67" t="e">
        <f>IF(AND('Mapa final'!#REF!="Muy Baja",'Mapa final'!#REF!="Moderado"),CONCATENATE("R8C",'Mapa final'!#REF!),"")</f>
        <v>#REF!</v>
      </c>
      <c r="Y53" s="67" t="e">
        <f>IF(AND('Mapa final'!#REF!="Muy Baja",'Mapa final'!#REF!="Moderado"),CONCATENATE("R8C",'Mapa final'!#REF!),"")</f>
        <v>#REF!</v>
      </c>
      <c r="Z53" s="67" t="e">
        <f>IF(AND('Mapa final'!#REF!="Muy Baja",'Mapa final'!#REF!="Moderado"),CONCATENATE("R8C",'Mapa final'!#REF!),"")</f>
        <v>#REF!</v>
      </c>
      <c r="AA53" s="68" t="e">
        <f>IF(AND('Mapa final'!#REF!="Muy Baja",'Mapa final'!#REF!="Moderado"),CONCATENATE("R8C",'Mapa final'!#REF!),"")</f>
        <v>#REF!</v>
      </c>
      <c r="AB53" s="51" t="e">
        <f>IF(AND('Mapa final'!#REF!="Muy Baja",'Mapa final'!#REF!="Mayor"),CONCATENATE("R8C",'Mapa final'!#REF!),"")</f>
        <v>#REF!</v>
      </c>
      <c r="AC53" s="52" t="e">
        <f>IF(AND('Mapa final'!#REF!="Muy Baja",'Mapa final'!#REF!="Mayor"),CONCATENATE("R8C",'Mapa final'!#REF!),"")</f>
        <v>#REF!</v>
      </c>
      <c r="AD53" s="52" t="e">
        <f>IF(AND('Mapa final'!#REF!="Muy Baja",'Mapa final'!#REF!="Mayor"),CONCATENATE("R8C",'Mapa final'!#REF!),"")</f>
        <v>#REF!</v>
      </c>
      <c r="AE53" s="52" t="e">
        <f>IF(AND('Mapa final'!#REF!="Muy Baja",'Mapa final'!#REF!="Mayor"),CONCATENATE("R8C",'Mapa final'!#REF!),"")</f>
        <v>#REF!</v>
      </c>
      <c r="AF53" s="52" t="e">
        <f>IF(AND('Mapa final'!#REF!="Muy Baja",'Mapa final'!#REF!="Mayor"),CONCATENATE("R8C",'Mapa final'!#REF!),"")</f>
        <v>#REF!</v>
      </c>
      <c r="AG53" s="53" t="e">
        <f>IF(AND('Mapa final'!#REF!="Muy Baja",'Mapa final'!#REF!="Mayor"),CONCATENATE("R8C",'Mapa final'!#REF!),"")</f>
        <v>#REF!</v>
      </c>
      <c r="AH53" s="54" t="e">
        <f>IF(AND('Mapa final'!#REF!="Muy Baja",'Mapa final'!#REF!="Catastrófico"),CONCATENATE("R8C",'Mapa final'!#REF!),"")</f>
        <v>#REF!</v>
      </c>
      <c r="AI53" s="55" t="e">
        <f>IF(AND('Mapa final'!#REF!="Muy Baja",'Mapa final'!#REF!="Catastrófico"),CONCATENATE("R8C",'Mapa final'!#REF!),"")</f>
        <v>#REF!</v>
      </c>
      <c r="AJ53" s="55" t="e">
        <f>IF(AND('Mapa final'!#REF!="Muy Baja",'Mapa final'!#REF!="Catastrófico"),CONCATENATE("R8C",'Mapa final'!#REF!),"")</f>
        <v>#REF!</v>
      </c>
      <c r="AK53" s="55" t="e">
        <f>IF(AND('Mapa final'!#REF!="Muy Baja",'Mapa final'!#REF!="Catastrófico"),CONCATENATE("R8C",'Mapa final'!#REF!),"")</f>
        <v>#REF!</v>
      </c>
      <c r="AL53" s="55" t="e">
        <f>IF(AND('Mapa final'!#REF!="Muy Baja",'Mapa final'!#REF!="Catastrófico"),CONCATENATE("R8C",'Mapa final'!#REF!),"")</f>
        <v>#REF!</v>
      </c>
      <c r="AM53" s="56" t="e">
        <f>IF(AND('Mapa final'!#REF!="Muy Baja",'Mapa final'!#REF!="Catastrófico"),CONCATENATE("R8C",'Mapa final'!#REF!),"")</f>
        <v>#REF!</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319"/>
      <c r="C54" s="319"/>
      <c r="D54" s="320"/>
      <c r="E54" s="360"/>
      <c r="F54" s="361"/>
      <c r="G54" s="361"/>
      <c r="H54" s="361"/>
      <c r="I54" s="362"/>
      <c r="J54" s="75" t="e">
        <f>IF(AND('Mapa final'!#REF!="Muy Baja",'Mapa final'!#REF!="Leve"),CONCATENATE("R9C",'Mapa final'!#REF!),"")</f>
        <v>#REF!</v>
      </c>
      <c r="K54" s="76" t="e">
        <f>IF(AND('Mapa final'!#REF!="Muy Baja",'Mapa final'!#REF!="Leve"),CONCATENATE("R9C",'Mapa final'!#REF!),"")</f>
        <v>#REF!</v>
      </c>
      <c r="L54" s="76" t="e">
        <f>IF(AND('Mapa final'!#REF!="Muy Baja",'Mapa final'!#REF!="Leve"),CONCATENATE("R9C",'Mapa final'!#REF!),"")</f>
        <v>#REF!</v>
      </c>
      <c r="M54" s="76" t="e">
        <f>IF(AND('Mapa final'!#REF!="Muy Baja",'Mapa final'!#REF!="Leve"),CONCATENATE("R9C",'Mapa final'!#REF!),"")</f>
        <v>#REF!</v>
      </c>
      <c r="N54" s="76" t="e">
        <f>IF(AND('Mapa final'!#REF!="Muy Baja",'Mapa final'!#REF!="Leve"),CONCATENATE("R9C",'Mapa final'!#REF!),"")</f>
        <v>#REF!</v>
      </c>
      <c r="O54" s="77" t="e">
        <f>IF(AND('Mapa final'!#REF!="Muy Baja",'Mapa final'!#REF!="Leve"),CONCATENATE("R9C",'Mapa final'!#REF!),"")</f>
        <v>#REF!</v>
      </c>
      <c r="P54" s="75" t="e">
        <f>IF(AND('Mapa final'!#REF!="Muy Baja",'Mapa final'!#REF!="Menor"),CONCATENATE("R9C",'Mapa final'!#REF!),"")</f>
        <v>#REF!</v>
      </c>
      <c r="Q54" s="76" t="e">
        <f>IF(AND('Mapa final'!#REF!="Muy Baja",'Mapa final'!#REF!="Menor"),CONCATENATE("R9C",'Mapa final'!#REF!),"")</f>
        <v>#REF!</v>
      </c>
      <c r="R54" s="76" t="e">
        <f>IF(AND('Mapa final'!#REF!="Muy Baja",'Mapa final'!#REF!="Menor"),CONCATENATE("R9C",'Mapa final'!#REF!),"")</f>
        <v>#REF!</v>
      </c>
      <c r="S54" s="76" t="e">
        <f>IF(AND('Mapa final'!#REF!="Muy Baja",'Mapa final'!#REF!="Menor"),CONCATENATE("R9C",'Mapa final'!#REF!),"")</f>
        <v>#REF!</v>
      </c>
      <c r="T54" s="76" t="e">
        <f>IF(AND('Mapa final'!#REF!="Muy Baja",'Mapa final'!#REF!="Menor"),CONCATENATE("R9C",'Mapa final'!#REF!),"")</f>
        <v>#REF!</v>
      </c>
      <c r="U54" s="77" t="e">
        <f>IF(AND('Mapa final'!#REF!="Muy Baja",'Mapa final'!#REF!="Menor"),CONCATENATE("R9C",'Mapa final'!#REF!),"")</f>
        <v>#REF!</v>
      </c>
      <c r="V54" s="66" t="e">
        <f>IF(AND('Mapa final'!#REF!="Muy Baja",'Mapa final'!#REF!="Moderado"),CONCATENATE("R9C",'Mapa final'!#REF!),"")</f>
        <v>#REF!</v>
      </c>
      <c r="W54" s="67" t="e">
        <f>IF(AND('Mapa final'!#REF!="Muy Baja",'Mapa final'!#REF!="Moderado"),CONCATENATE("R9C",'Mapa final'!#REF!),"")</f>
        <v>#REF!</v>
      </c>
      <c r="X54" s="67" t="e">
        <f>IF(AND('Mapa final'!#REF!="Muy Baja",'Mapa final'!#REF!="Moderado"),CONCATENATE("R9C",'Mapa final'!#REF!),"")</f>
        <v>#REF!</v>
      </c>
      <c r="Y54" s="67" t="e">
        <f>IF(AND('Mapa final'!#REF!="Muy Baja",'Mapa final'!#REF!="Moderado"),CONCATENATE("R9C",'Mapa final'!#REF!),"")</f>
        <v>#REF!</v>
      </c>
      <c r="Z54" s="67" t="e">
        <f>IF(AND('Mapa final'!#REF!="Muy Baja",'Mapa final'!#REF!="Moderado"),CONCATENATE("R9C",'Mapa final'!#REF!),"")</f>
        <v>#REF!</v>
      </c>
      <c r="AA54" s="68" t="e">
        <f>IF(AND('Mapa final'!#REF!="Muy Baja",'Mapa final'!#REF!="Moderado"),CONCATENATE("R9C",'Mapa final'!#REF!),"")</f>
        <v>#REF!</v>
      </c>
      <c r="AB54" s="51" t="e">
        <f>IF(AND('Mapa final'!#REF!="Muy Baja",'Mapa final'!#REF!="Mayor"),CONCATENATE("R9C",'Mapa final'!#REF!),"")</f>
        <v>#REF!</v>
      </c>
      <c r="AC54" s="52" t="e">
        <f>IF(AND('Mapa final'!#REF!="Muy Baja",'Mapa final'!#REF!="Mayor"),CONCATENATE("R9C",'Mapa final'!#REF!),"")</f>
        <v>#REF!</v>
      </c>
      <c r="AD54" s="52" t="e">
        <f>IF(AND('Mapa final'!#REF!="Muy Baja",'Mapa final'!#REF!="Mayor"),CONCATENATE("R9C",'Mapa final'!#REF!),"")</f>
        <v>#REF!</v>
      </c>
      <c r="AE54" s="52" t="e">
        <f>IF(AND('Mapa final'!#REF!="Muy Baja",'Mapa final'!#REF!="Mayor"),CONCATENATE("R9C",'Mapa final'!#REF!),"")</f>
        <v>#REF!</v>
      </c>
      <c r="AF54" s="52" t="e">
        <f>IF(AND('Mapa final'!#REF!="Muy Baja",'Mapa final'!#REF!="Mayor"),CONCATENATE("R9C",'Mapa final'!#REF!),"")</f>
        <v>#REF!</v>
      </c>
      <c r="AG54" s="53" t="e">
        <f>IF(AND('Mapa final'!#REF!="Muy Baja",'Mapa final'!#REF!="Mayor"),CONCATENATE("R9C",'Mapa final'!#REF!),"")</f>
        <v>#REF!</v>
      </c>
      <c r="AH54" s="54" t="e">
        <f>IF(AND('Mapa final'!#REF!="Muy Baja",'Mapa final'!#REF!="Catastrófico"),CONCATENATE("R9C",'Mapa final'!#REF!),"")</f>
        <v>#REF!</v>
      </c>
      <c r="AI54" s="55" t="e">
        <f>IF(AND('Mapa final'!#REF!="Muy Baja",'Mapa final'!#REF!="Catastrófico"),CONCATENATE("R9C",'Mapa final'!#REF!),"")</f>
        <v>#REF!</v>
      </c>
      <c r="AJ54" s="55" t="e">
        <f>IF(AND('Mapa final'!#REF!="Muy Baja",'Mapa final'!#REF!="Catastrófico"),CONCATENATE("R9C",'Mapa final'!#REF!),"")</f>
        <v>#REF!</v>
      </c>
      <c r="AK54" s="55" t="e">
        <f>IF(AND('Mapa final'!#REF!="Muy Baja",'Mapa final'!#REF!="Catastrófico"),CONCATENATE("R9C",'Mapa final'!#REF!),"")</f>
        <v>#REF!</v>
      </c>
      <c r="AL54" s="55" t="e">
        <f>IF(AND('Mapa final'!#REF!="Muy Baja",'Mapa final'!#REF!="Catastrófico"),CONCATENATE("R9C",'Mapa final'!#REF!),"")</f>
        <v>#REF!</v>
      </c>
      <c r="AM54" s="56" t="e">
        <f>IF(AND('Mapa final'!#REF!="Muy Baja",'Mapa final'!#REF!="Catastrófico"),CONCATENATE("R9C",'Mapa final'!#REF!),"")</f>
        <v>#REF!</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319"/>
      <c r="C55" s="319"/>
      <c r="D55" s="320"/>
      <c r="E55" s="363"/>
      <c r="F55" s="364"/>
      <c r="G55" s="364"/>
      <c r="H55" s="364"/>
      <c r="I55" s="365"/>
      <c r="J55" s="78" t="str">
        <f ca="1">IF(AND('Mapa final'!$Y$21="Muy Baja",'Mapa final'!$AA$21="Leve"),CONCATENATE("R10C",'Mapa final'!$O$21),"")</f>
        <v/>
      </c>
      <c r="K55" s="79" t="str">
        <f ca="1">IF(AND('Mapa final'!$Y$22="Muy Baja",'Mapa final'!$AA$22="Leve"),CONCATENATE("R10C",'Mapa final'!$O$22),"")</f>
        <v/>
      </c>
      <c r="L55" s="79" t="str">
        <f ca="1">IF(AND('Mapa final'!$Y$23="Muy Baja",'Mapa final'!$AA$23="Leve"),CONCATENATE("R10C",'Mapa final'!$O$23),"")</f>
        <v/>
      </c>
      <c r="M55" s="79" t="str">
        <f ca="1">IF(AND('Mapa final'!$Y$24="Muy Baja",'Mapa final'!$AA$24="Leve"),CONCATENATE("R10C",'Mapa final'!$O$24),"")</f>
        <v/>
      </c>
      <c r="N55" s="79" t="str">
        <f ca="1">IF(AND('Mapa final'!$Y$25="Muy Baja",'Mapa final'!$AA$25="Leve"),CONCATENATE("R10C",'Mapa final'!$O$25),"")</f>
        <v/>
      </c>
      <c r="O55" s="80" t="str">
        <f>IF(AND('Mapa final'!$Y$26="Muy Baja",'Mapa final'!$AA$26="Leve"),CONCATENATE("R10C",'Mapa final'!$O$26),"")</f>
        <v/>
      </c>
      <c r="P55" s="78" t="str">
        <f ca="1">IF(AND('Mapa final'!$Y$21="Muy Baja",'Mapa final'!$AA$21="Menor"),CONCATENATE("R10C",'Mapa final'!$O$21),"")</f>
        <v/>
      </c>
      <c r="Q55" s="79" t="str">
        <f ca="1">IF(AND('Mapa final'!$Y$22="Muy Baja",'Mapa final'!$AA$22="Menor"),CONCATENATE("R10C",'Mapa final'!$O$22),"")</f>
        <v/>
      </c>
      <c r="R55" s="79" t="str">
        <f ca="1">IF(AND('Mapa final'!$Y$23="Muy Baja",'Mapa final'!$AA$23="Menor"),CONCATENATE("R10C",'Mapa final'!$O$23),"")</f>
        <v/>
      </c>
      <c r="S55" s="79" t="str">
        <f ca="1">IF(AND('Mapa final'!$Y$24="Muy Baja",'Mapa final'!$AA$24="Menor"),CONCATENATE("R10C",'Mapa final'!$O$24),"")</f>
        <v/>
      </c>
      <c r="T55" s="79" t="str">
        <f ca="1">IF(AND('Mapa final'!$Y$25="Muy Baja",'Mapa final'!$AA$25="Menor"),CONCATENATE("R10C",'Mapa final'!$O$25),"")</f>
        <v/>
      </c>
      <c r="U55" s="80" t="str">
        <f>IF(AND('Mapa final'!$Y$26="Muy Baja",'Mapa final'!$AA$26="Menor"),CONCATENATE("R10C",'Mapa final'!$O$26),"")</f>
        <v/>
      </c>
      <c r="V55" s="69" t="str">
        <f ca="1">IF(AND('Mapa final'!$Y$21="Muy Baja",'Mapa final'!$AA$21="Moderado"),CONCATENATE("R10C",'Mapa final'!$O$21),"")</f>
        <v/>
      </c>
      <c r="W55" s="70" t="str">
        <f ca="1">IF(AND('Mapa final'!$Y$22="Muy Baja",'Mapa final'!$AA$22="Moderado"),CONCATENATE("R10C",'Mapa final'!$O$22),"")</f>
        <v/>
      </c>
      <c r="X55" s="70" t="str">
        <f ca="1">IF(AND('Mapa final'!$Y$23="Muy Baja",'Mapa final'!$AA$23="Moderado"),CONCATENATE("R10C",'Mapa final'!$O$23),"")</f>
        <v/>
      </c>
      <c r="Y55" s="70" t="str">
        <f ca="1">IF(AND('Mapa final'!$Y$24="Muy Baja",'Mapa final'!$AA$24="Moderado"),CONCATENATE("R10C",'Mapa final'!$O$24),"")</f>
        <v/>
      </c>
      <c r="Z55" s="70" t="str">
        <f ca="1">IF(AND('Mapa final'!$Y$25="Muy Baja",'Mapa final'!$AA$25="Moderado"),CONCATENATE("R10C",'Mapa final'!$O$25),"")</f>
        <v/>
      </c>
      <c r="AA55" s="71" t="str">
        <f>IF(AND('Mapa final'!$Y$26="Muy Baja",'Mapa final'!$AA$26="Moderado"),CONCATENATE("R10C",'Mapa final'!$O$26),"")</f>
        <v/>
      </c>
      <c r="AB55" s="57" t="str">
        <f ca="1">IF(AND('Mapa final'!$Y$21="Muy Baja",'Mapa final'!$AA$21="Mayor"),CONCATENATE("R10C",'Mapa final'!$O$21),"")</f>
        <v/>
      </c>
      <c r="AC55" s="58" t="str">
        <f ca="1">IF(AND('Mapa final'!$Y$22="Muy Baja",'Mapa final'!$AA$22="Mayor"),CONCATENATE("R10C",'Mapa final'!$O$22),"")</f>
        <v>R10C2</v>
      </c>
      <c r="AD55" s="58" t="str">
        <f ca="1">IF(AND('Mapa final'!$Y$23="Muy Baja",'Mapa final'!$AA$23="Mayor"),CONCATENATE("R10C",'Mapa final'!$O$23),"")</f>
        <v>R10C3</v>
      </c>
      <c r="AE55" s="58" t="str">
        <f ca="1">IF(AND('Mapa final'!$Y$24="Muy Baja",'Mapa final'!$AA$24="Mayor"),CONCATENATE("R10C",'Mapa final'!$O$24),"")</f>
        <v>R10C4</v>
      </c>
      <c r="AF55" s="58" t="str">
        <f ca="1">IF(AND('Mapa final'!$Y$25="Muy Baja",'Mapa final'!$AA$25="Mayor"),CONCATENATE("R10C",'Mapa final'!$O$25),"")</f>
        <v>R10C5</v>
      </c>
      <c r="AG55" s="59" t="str">
        <f>IF(AND('Mapa final'!$Y$26="Muy Baja",'Mapa final'!$AA$26="Mayor"),CONCATENATE("R10C",'Mapa final'!$O$26),"")</f>
        <v/>
      </c>
      <c r="AH55" s="60" t="str">
        <f ca="1">IF(AND('Mapa final'!$Y$21="Muy Baja",'Mapa final'!$AA$21="Catastrófico"),CONCATENATE("R10C",'Mapa final'!$O$21),"")</f>
        <v/>
      </c>
      <c r="AI55" s="61" t="str">
        <f ca="1">IF(AND('Mapa final'!$Y$22="Muy Baja",'Mapa final'!$AA$22="Catastrófico"),CONCATENATE("R10C",'Mapa final'!$O$22),"")</f>
        <v/>
      </c>
      <c r="AJ55" s="61" t="str">
        <f ca="1">IF(AND('Mapa final'!$Y$23="Muy Baja",'Mapa final'!$AA$23="Catastrófico"),CONCATENATE("R10C",'Mapa final'!$O$23),"")</f>
        <v/>
      </c>
      <c r="AK55" s="61" t="str">
        <f ca="1">IF(AND('Mapa final'!$Y$24="Muy Baja",'Mapa final'!$AA$24="Catastrófico"),CONCATENATE("R10C",'Mapa final'!$O$24),"")</f>
        <v/>
      </c>
      <c r="AL55" s="61" t="str">
        <f ca="1">IF(AND('Mapa final'!$Y$25="Muy Baja",'Mapa final'!$AA$25="Catastrófico"),CONCATENATE("R10C",'Mapa final'!$O$25),"")</f>
        <v/>
      </c>
      <c r="AM55" s="62" t="str">
        <f>IF(AND('Mapa final'!$Y$26="Muy Baja",'Mapa final'!$AA$26="Catastrófico"),CONCATENATE("R10C",'Mapa final'!$O$26),"")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57" t="s">
        <v>140</v>
      </c>
      <c r="K56" s="358"/>
      <c r="L56" s="358"/>
      <c r="M56" s="358"/>
      <c r="N56" s="358"/>
      <c r="O56" s="359"/>
      <c r="P56" s="357" t="s">
        <v>141</v>
      </c>
      <c r="Q56" s="358"/>
      <c r="R56" s="358"/>
      <c r="S56" s="358"/>
      <c r="T56" s="358"/>
      <c r="U56" s="359"/>
      <c r="V56" s="357" t="s">
        <v>142</v>
      </c>
      <c r="W56" s="358"/>
      <c r="X56" s="358"/>
      <c r="Y56" s="358"/>
      <c r="Z56" s="358"/>
      <c r="AA56" s="359"/>
      <c r="AB56" s="357" t="s">
        <v>143</v>
      </c>
      <c r="AC56" s="366"/>
      <c r="AD56" s="358"/>
      <c r="AE56" s="358"/>
      <c r="AF56" s="358"/>
      <c r="AG56" s="359"/>
      <c r="AH56" s="357" t="s">
        <v>144</v>
      </c>
      <c r="AI56" s="358"/>
      <c r="AJ56" s="358"/>
      <c r="AK56" s="358"/>
      <c r="AL56" s="358"/>
      <c r="AM56" s="359"/>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60"/>
      <c r="K57" s="361"/>
      <c r="L57" s="361"/>
      <c r="M57" s="361"/>
      <c r="N57" s="361"/>
      <c r="O57" s="362"/>
      <c r="P57" s="360"/>
      <c r="Q57" s="361"/>
      <c r="R57" s="361"/>
      <c r="S57" s="361"/>
      <c r="T57" s="361"/>
      <c r="U57" s="362"/>
      <c r="V57" s="360"/>
      <c r="W57" s="361"/>
      <c r="X57" s="361"/>
      <c r="Y57" s="361"/>
      <c r="Z57" s="361"/>
      <c r="AA57" s="362"/>
      <c r="AB57" s="360"/>
      <c r="AC57" s="361"/>
      <c r="AD57" s="361"/>
      <c r="AE57" s="361"/>
      <c r="AF57" s="361"/>
      <c r="AG57" s="362"/>
      <c r="AH57" s="360"/>
      <c r="AI57" s="361"/>
      <c r="AJ57" s="361"/>
      <c r="AK57" s="361"/>
      <c r="AL57" s="361"/>
      <c r="AM57" s="36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60"/>
      <c r="K58" s="361"/>
      <c r="L58" s="361"/>
      <c r="M58" s="361"/>
      <c r="N58" s="361"/>
      <c r="O58" s="362"/>
      <c r="P58" s="360"/>
      <c r="Q58" s="361"/>
      <c r="R58" s="361"/>
      <c r="S58" s="361"/>
      <c r="T58" s="361"/>
      <c r="U58" s="362"/>
      <c r="V58" s="360"/>
      <c r="W58" s="361"/>
      <c r="X58" s="361"/>
      <c r="Y58" s="361"/>
      <c r="Z58" s="361"/>
      <c r="AA58" s="362"/>
      <c r="AB58" s="360"/>
      <c r="AC58" s="361"/>
      <c r="AD58" s="361"/>
      <c r="AE58" s="361"/>
      <c r="AF58" s="361"/>
      <c r="AG58" s="362"/>
      <c r="AH58" s="360"/>
      <c r="AI58" s="361"/>
      <c r="AJ58" s="361"/>
      <c r="AK58" s="361"/>
      <c r="AL58" s="361"/>
      <c r="AM58" s="36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60"/>
      <c r="K59" s="361"/>
      <c r="L59" s="361"/>
      <c r="M59" s="361"/>
      <c r="N59" s="361"/>
      <c r="O59" s="362"/>
      <c r="P59" s="360"/>
      <c r="Q59" s="361"/>
      <c r="R59" s="361"/>
      <c r="S59" s="361"/>
      <c r="T59" s="361"/>
      <c r="U59" s="362"/>
      <c r="V59" s="360"/>
      <c r="W59" s="361"/>
      <c r="X59" s="361"/>
      <c r="Y59" s="361"/>
      <c r="Z59" s="361"/>
      <c r="AA59" s="362"/>
      <c r="AB59" s="360"/>
      <c r="AC59" s="361"/>
      <c r="AD59" s="361"/>
      <c r="AE59" s="361"/>
      <c r="AF59" s="361"/>
      <c r="AG59" s="362"/>
      <c r="AH59" s="360"/>
      <c r="AI59" s="361"/>
      <c r="AJ59" s="361"/>
      <c r="AK59" s="361"/>
      <c r="AL59" s="361"/>
      <c r="AM59" s="36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60"/>
      <c r="K60" s="361"/>
      <c r="L60" s="361"/>
      <c r="M60" s="361"/>
      <c r="N60" s="361"/>
      <c r="O60" s="362"/>
      <c r="P60" s="360"/>
      <c r="Q60" s="361"/>
      <c r="R60" s="361"/>
      <c r="S60" s="361"/>
      <c r="T60" s="361"/>
      <c r="U60" s="362"/>
      <c r="V60" s="360"/>
      <c r="W60" s="361"/>
      <c r="X60" s="361"/>
      <c r="Y60" s="361"/>
      <c r="Z60" s="361"/>
      <c r="AA60" s="362"/>
      <c r="AB60" s="360"/>
      <c r="AC60" s="361"/>
      <c r="AD60" s="361"/>
      <c r="AE60" s="361"/>
      <c r="AF60" s="361"/>
      <c r="AG60" s="362"/>
      <c r="AH60" s="360"/>
      <c r="AI60" s="361"/>
      <c r="AJ60" s="361"/>
      <c r="AK60" s="361"/>
      <c r="AL60" s="361"/>
      <c r="AM60" s="36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63"/>
      <c r="K61" s="364"/>
      <c r="L61" s="364"/>
      <c r="M61" s="364"/>
      <c r="N61" s="364"/>
      <c r="O61" s="365"/>
      <c r="P61" s="363"/>
      <c r="Q61" s="364"/>
      <c r="R61" s="364"/>
      <c r="S61" s="364"/>
      <c r="T61" s="364"/>
      <c r="U61" s="365"/>
      <c r="V61" s="363"/>
      <c r="W61" s="364"/>
      <c r="X61" s="364"/>
      <c r="Y61" s="364"/>
      <c r="Z61" s="364"/>
      <c r="AA61" s="365"/>
      <c r="AB61" s="363"/>
      <c r="AC61" s="364"/>
      <c r="AD61" s="364"/>
      <c r="AE61" s="364"/>
      <c r="AF61" s="364"/>
      <c r="AG61" s="365"/>
      <c r="AH61" s="363"/>
      <c r="AI61" s="364"/>
      <c r="AJ61" s="364"/>
      <c r="AK61" s="364"/>
      <c r="AL61" s="364"/>
      <c r="AM61" s="365"/>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60" zoomScaleNormal="60" workbookViewId="0">
      <selection activeCell="C4" sqref="C4"/>
    </sheetView>
  </sheetViews>
  <sheetFormatPr baseColWidth="10" defaultColWidth="11.42578125" defaultRowHeight="15" x14ac:dyDescent="0.25"/>
  <cols>
    <col min="2" max="2" width="24.140625" customWidth="1"/>
    <col min="3" max="3" width="88.5703125" customWidth="1"/>
    <col min="4" max="4" width="29.85546875" customWidth="1"/>
  </cols>
  <sheetData>
    <row r="1" spans="1:37" ht="23.25" x14ac:dyDescent="0.25">
      <c r="A1" s="82"/>
      <c r="B1" s="406" t="s">
        <v>146</v>
      </c>
      <c r="C1" s="406"/>
      <c r="D1" s="406"/>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147</v>
      </c>
      <c r="D3" s="11" t="s">
        <v>130</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62.25" customHeight="1" x14ac:dyDescent="0.25">
      <c r="A4" s="82"/>
      <c r="B4" s="12" t="s">
        <v>148</v>
      </c>
      <c r="C4" s="13" t="s">
        <v>149</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62.25" customHeight="1" x14ac:dyDescent="0.25">
      <c r="A5" s="82"/>
      <c r="B5" s="15" t="s">
        <v>150</v>
      </c>
      <c r="C5" s="16" t="s">
        <v>151</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62.25" customHeight="1" x14ac:dyDescent="0.25">
      <c r="A6" s="82"/>
      <c r="B6" s="18" t="s">
        <v>152</v>
      </c>
      <c r="C6" s="16" t="s">
        <v>153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62.25" customHeight="1" x14ac:dyDescent="0.25">
      <c r="A7" s="82"/>
      <c r="B7" s="19" t="s">
        <v>154</v>
      </c>
      <c r="C7" s="16" t="s">
        <v>155</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62.25" customHeight="1" x14ac:dyDescent="0.25">
      <c r="A8" s="82"/>
      <c r="B8" s="20" t="s">
        <v>156</v>
      </c>
      <c r="C8" s="16" t="s">
        <v>157</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50" zoomScaleNormal="50" workbookViewId="0">
      <selection activeCell="A8" sqref="A8"/>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407" t="s">
        <v>158</v>
      </c>
      <c r="C1" s="407"/>
      <c r="D1" s="407"/>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159</v>
      </c>
      <c r="D3" s="35" t="s">
        <v>160</v>
      </c>
      <c r="E3" s="82"/>
      <c r="F3" s="82"/>
      <c r="G3" s="82"/>
      <c r="H3" s="82"/>
      <c r="I3" s="82"/>
      <c r="J3" s="82"/>
      <c r="K3" s="82"/>
      <c r="L3" s="82"/>
      <c r="M3" s="82"/>
      <c r="N3" s="82"/>
      <c r="O3" s="82"/>
      <c r="P3" s="82"/>
      <c r="Q3" s="82"/>
      <c r="R3" s="82"/>
      <c r="S3" s="82"/>
      <c r="T3" s="82"/>
      <c r="U3" s="82"/>
    </row>
    <row r="4" spans="1:21" ht="78" customHeight="1" x14ac:dyDescent="0.25">
      <c r="A4" s="102" t="s">
        <v>161</v>
      </c>
      <c r="B4" s="38" t="s">
        <v>162</v>
      </c>
      <c r="C4" s="43" t="s">
        <v>163</v>
      </c>
      <c r="D4" s="36" t="s">
        <v>164</v>
      </c>
      <c r="E4" s="82"/>
      <c r="F4" s="82"/>
      <c r="G4" s="82"/>
      <c r="H4" s="82"/>
      <c r="I4" s="82"/>
      <c r="J4" s="82"/>
      <c r="K4" s="82"/>
      <c r="L4" s="82"/>
      <c r="M4" s="82"/>
      <c r="N4" s="82"/>
      <c r="O4" s="82"/>
      <c r="P4" s="82"/>
      <c r="Q4" s="82"/>
      <c r="R4" s="82"/>
      <c r="S4" s="82"/>
      <c r="T4" s="82"/>
      <c r="U4" s="82"/>
    </row>
    <row r="5" spans="1:21" ht="78" customHeight="1" x14ac:dyDescent="0.25">
      <c r="A5" s="102" t="s">
        <v>165</v>
      </c>
      <c r="B5" s="39" t="s">
        <v>166</v>
      </c>
      <c r="C5" s="44" t="s">
        <v>167</v>
      </c>
      <c r="D5" s="37" t="s">
        <v>168</v>
      </c>
      <c r="E5" s="82"/>
      <c r="F5" s="82"/>
      <c r="G5" s="82"/>
      <c r="H5" s="82"/>
      <c r="I5" s="82"/>
      <c r="J5" s="82"/>
      <c r="K5" s="82"/>
      <c r="L5" s="82"/>
      <c r="M5" s="82"/>
      <c r="N5" s="82"/>
      <c r="O5" s="82"/>
      <c r="P5" s="82"/>
      <c r="Q5" s="82"/>
      <c r="R5" s="82"/>
      <c r="S5" s="82"/>
      <c r="T5" s="82"/>
      <c r="U5" s="82"/>
    </row>
    <row r="6" spans="1:21" ht="78" customHeight="1" x14ac:dyDescent="0.25">
      <c r="A6" s="102" t="s">
        <v>136</v>
      </c>
      <c r="B6" s="40" t="s">
        <v>169</v>
      </c>
      <c r="C6" s="44" t="s">
        <v>170</v>
      </c>
      <c r="D6" s="37" t="s">
        <v>171</v>
      </c>
      <c r="E6" s="82"/>
      <c r="F6" s="82"/>
      <c r="G6" s="82"/>
      <c r="H6" s="82"/>
      <c r="I6" s="82"/>
      <c r="J6" s="82"/>
      <c r="K6" s="82"/>
      <c r="L6" s="82"/>
      <c r="M6" s="82"/>
      <c r="N6" s="82"/>
      <c r="O6" s="82"/>
      <c r="P6" s="82"/>
      <c r="Q6" s="82"/>
      <c r="R6" s="82"/>
      <c r="S6" s="82"/>
      <c r="T6" s="82"/>
      <c r="U6" s="82"/>
    </row>
    <row r="7" spans="1:21" ht="78" customHeight="1" x14ac:dyDescent="0.25">
      <c r="A7" s="102" t="s">
        <v>172</v>
      </c>
      <c r="B7" s="41" t="s">
        <v>173</v>
      </c>
      <c r="C7" s="44" t="s">
        <v>174</v>
      </c>
      <c r="D7" s="37" t="s">
        <v>175</v>
      </c>
      <c r="E7" s="82"/>
      <c r="F7" s="82"/>
      <c r="G7" s="82"/>
      <c r="H7" s="82"/>
      <c r="I7" s="82"/>
      <c r="J7" s="82"/>
      <c r="K7" s="82"/>
      <c r="L7" s="82"/>
      <c r="M7" s="82"/>
      <c r="N7" s="82"/>
      <c r="O7" s="82"/>
      <c r="P7" s="82"/>
      <c r="Q7" s="82"/>
      <c r="R7" s="82"/>
      <c r="S7" s="82"/>
      <c r="T7" s="82"/>
      <c r="U7" s="82"/>
    </row>
    <row r="8" spans="1:21" ht="78" customHeight="1" x14ac:dyDescent="0.25">
      <c r="A8" s="102" t="s">
        <v>176</v>
      </c>
      <c r="B8" s="42" t="s">
        <v>177</v>
      </c>
      <c r="C8" s="44" t="s">
        <v>178</v>
      </c>
      <c r="D8" s="37" t="s">
        <v>179</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180</v>
      </c>
      <c r="C11" s="102" t="s">
        <v>116</v>
      </c>
      <c r="D11" s="102" t="s">
        <v>181</v>
      </c>
      <c r="E11" s="82"/>
      <c r="F11" s="82"/>
      <c r="G11" s="82"/>
      <c r="H11" s="82"/>
      <c r="I11" s="82"/>
      <c r="J11" s="82"/>
      <c r="K11" s="82"/>
      <c r="L11" s="82"/>
      <c r="M11" s="82"/>
      <c r="N11" s="82"/>
      <c r="O11" s="82"/>
      <c r="P11" s="82"/>
      <c r="Q11" s="82"/>
      <c r="R11" s="82"/>
      <c r="S11" s="82"/>
      <c r="T11" s="82"/>
      <c r="U11" s="82"/>
    </row>
    <row r="12" spans="1:21" x14ac:dyDescent="0.25">
      <c r="A12" s="102"/>
      <c r="B12" s="102" t="s">
        <v>182</v>
      </c>
      <c r="C12" s="102" t="s">
        <v>111</v>
      </c>
      <c r="D12" s="102" t="s">
        <v>183</v>
      </c>
      <c r="E12" s="82"/>
      <c r="F12" s="82"/>
      <c r="G12" s="82"/>
      <c r="H12" s="82"/>
      <c r="I12" s="82"/>
      <c r="J12" s="82"/>
      <c r="K12" s="82"/>
      <c r="L12" s="82"/>
      <c r="M12" s="82"/>
      <c r="N12" s="82"/>
      <c r="O12" s="82"/>
      <c r="P12" s="82"/>
      <c r="Q12" s="82"/>
      <c r="R12" s="82"/>
      <c r="S12" s="82"/>
      <c r="T12" s="82"/>
      <c r="U12" s="82"/>
    </row>
    <row r="13" spans="1:21" x14ac:dyDescent="0.25">
      <c r="A13" s="102"/>
      <c r="B13" s="102"/>
      <c r="C13" s="102" t="s">
        <v>184</v>
      </c>
      <c r="D13" s="102" t="s">
        <v>185</v>
      </c>
      <c r="E13" s="82"/>
      <c r="F13" s="82"/>
      <c r="G13" s="82"/>
      <c r="H13" s="82"/>
      <c r="I13" s="82"/>
      <c r="J13" s="82"/>
      <c r="K13" s="82"/>
      <c r="L13" s="82"/>
      <c r="M13" s="82"/>
      <c r="N13" s="82"/>
      <c r="O13" s="82"/>
      <c r="P13" s="82"/>
      <c r="Q13" s="82"/>
      <c r="R13" s="82"/>
      <c r="S13" s="82"/>
      <c r="T13" s="82"/>
      <c r="U13" s="82"/>
    </row>
    <row r="14" spans="1:21" x14ac:dyDescent="0.25">
      <c r="A14" s="102"/>
      <c r="B14" s="102"/>
      <c r="C14" s="102" t="s">
        <v>97</v>
      </c>
      <c r="D14" s="102" t="s">
        <v>186</v>
      </c>
      <c r="E14" s="82"/>
      <c r="F14" s="82"/>
      <c r="G14" s="82"/>
      <c r="H14" s="82"/>
      <c r="I14" s="82"/>
      <c r="J14" s="82"/>
      <c r="K14" s="82"/>
      <c r="L14" s="82"/>
      <c r="M14" s="82"/>
      <c r="N14" s="82"/>
      <c r="O14" s="82"/>
      <c r="P14" s="82"/>
      <c r="Q14" s="82"/>
      <c r="R14" s="82"/>
      <c r="S14" s="82"/>
      <c r="T14" s="82"/>
      <c r="U14" s="82"/>
    </row>
    <row r="15" spans="1:21" x14ac:dyDescent="0.25">
      <c r="A15" s="102"/>
      <c r="B15" s="102"/>
      <c r="C15" s="102" t="s">
        <v>187</v>
      </c>
      <c r="D15" s="102" t="s">
        <v>188</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189</v>
      </c>
      <c r="C209" s="29" t="s">
        <v>190</v>
      </c>
      <c r="D209" s="32" t="s">
        <v>189</v>
      </c>
      <c r="E209" s="32" t="s">
        <v>190</v>
      </c>
    </row>
    <row r="210" spans="1:8" ht="21" x14ac:dyDescent="0.35">
      <c r="A210" s="82"/>
      <c r="B210" s="30" t="s">
        <v>191</v>
      </c>
      <c r="C210" s="30" t="s">
        <v>192</v>
      </c>
      <c r="D210" t="s">
        <v>191</v>
      </c>
      <c r="F210" t="str">
        <f>IF(NOT(ISBLANK(D210)),D210,IF(NOT(ISBLANK(E210)),"     "&amp;E210,FALSE))</f>
        <v>Afectación Económica o presupuestal</v>
      </c>
      <c r="G210" t="s">
        <v>191</v>
      </c>
      <c r="H210" t="str">
        <f ca="1">IF(NOT(ISERROR(MATCH(G210,_xlfn.ANCHORARRAY(B221),0))),F223&amp;"Por favor no seleccionar los criterios de impacto",G210)</f>
        <v>Afectación Económica o presupuestal</v>
      </c>
    </row>
    <row r="211" spans="1:8" ht="21" x14ac:dyDescent="0.35">
      <c r="A211" s="82"/>
      <c r="B211" s="30" t="s">
        <v>191</v>
      </c>
      <c r="C211" s="30" t="s">
        <v>167</v>
      </c>
      <c r="E211" t="s">
        <v>192</v>
      </c>
      <c r="F211" t="str">
        <f t="shared" ref="F211:F221" si="0">IF(NOT(ISBLANK(D211)),D211,IF(NOT(ISBLANK(E211)),"     "&amp;E211,FALSE))</f>
        <v xml:space="preserve">     Afectación menor a 10 SMLMV .</v>
      </c>
    </row>
    <row r="212" spans="1:8" ht="21" x14ac:dyDescent="0.35">
      <c r="A212" s="82"/>
      <c r="B212" s="30" t="s">
        <v>191</v>
      </c>
      <c r="C212" s="30" t="s">
        <v>170</v>
      </c>
      <c r="E212" t="s">
        <v>167</v>
      </c>
      <c r="F212" t="str">
        <f t="shared" si="0"/>
        <v xml:space="preserve">     Entre 10 y 50 SMLMV </v>
      </c>
    </row>
    <row r="213" spans="1:8" ht="21" x14ac:dyDescent="0.35">
      <c r="A213" s="82"/>
      <c r="B213" s="30" t="s">
        <v>191</v>
      </c>
      <c r="C213" s="30" t="s">
        <v>174</v>
      </c>
      <c r="E213" t="s">
        <v>170</v>
      </c>
      <c r="F213" t="str">
        <f t="shared" si="0"/>
        <v xml:space="preserve">     Entre 50 y 100 SMLMV </v>
      </c>
    </row>
    <row r="214" spans="1:8" ht="21" x14ac:dyDescent="0.35">
      <c r="A214" s="82"/>
      <c r="B214" s="30" t="s">
        <v>191</v>
      </c>
      <c r="C214" s="30" t="s">
        <v>178</v>
      </c>
      <c r="E214" t="s">
        <v>174</v>
      </c>
      <c r="F214" t="str">
        <f t="shared" si="0"/>
        <v xml:space="preserve">     Entre 100 y 500 SMLMV </v>
      </c>
    </row>
    <row r="215" spans="1:8" ht="21" x14ac:dyDescent="0.35">
      <c r="A215" s="82"/>
      <c r="B215" s="30" t="s">
        <v>160</v>
      </c>
      <c r="C215" s="30" t="s">
        <v>164</v>
      </c>
      <c r="E215" t="s">
        <v>178</v>
      </c>
      <c r="F215" t="str">
        <f t="shared" si="0"/>
        <v xml:space="preserve">     Mayor a 500 SMLMV </v>
      </c>
    </row>
    <row r="216" spans="1:8" ht="21" x14ac:dyDescent="0.35">
      <c r="A216" s="82"/>
      <c r="B216" s="30" t="s">
        <v>160</v>
      </c>
      <c r="C216" s="30" t="s">
        <v>168</v>
      </c>
      <c r="D216" t="s">
        <v>160</v>
      </c>
      <c r="F216" t="str">
        <f t="shared" si="0"/>
        <v>Pérdida Reputacional</v>
      </c>
    </row>
    <row r="217" spans="1:8" ht="21" x14ac:dyDescent="0.35">
      <c r="A217" s="82"/>
      <c r="B217" s="30" t="s">
        <v>160</v>
      </c>
      <c r="C217" s="30" t="s">
        <v>171</v>
      </c>
      <c r="E217" t="s">
        <v>164</v>
      </c>
      <c r="F217" t="str">
        <f t="shared" si="0"/>
        <v xml:space="preserve">     El riesgo afecta la imagen de alguna área de la organización</v>
      </c>
    </row>
    <row r="218" spans="1:8" ht="21" x14ac:dyDescent="0.35">
      <c r="A218" s="82"/>
      <c r="B218" s="30" t="s">
        <v>160</v>
      </c>
      <c r="C218" s="30" t="s">
        <v>175</v>
      </c>
      <c r="E218" t="s">
        <v>168</v>
      </c>
      <c r="F218" t="str">
        <f t="shared" si="0"/>
        <v xml:space="preserve">     El riesgo afecta la imagen de la entidad internamente, de conocimiento general, nivel interno, de junta dircetiva y accionistas y/o de provedores</v>
      </c>
    </row>
    <row r="219" spans="1:8" ht="21" x14ac:dyDescent="0.35">
      <c r="A219" s="82"/>
      <c r="B219" s="30" t="s">
        <v>160</v>
      </c>
      <c r="C219" s="30" t="s">
        <v>179</v>
      </c>
      <c r="E219" t="s">
        <v>171</v>
      </c>
      <c r="F219" t="str">
        <f t="shared" si="0"/>
        <v xml:space="preserve">     El riesgo afecta la imagen de la entidad con algunos usuarios de relevancia frente al logro de los objetivos</v>
      </c>
    </row>
    <row r="220" spans="1:8" x14ac:dyDescent="0.25">
      <c r="A220" s="82"/>
      <c r="B220" s="31"/>
      <c r="C220" s="31"/>
      <c r="E220" t="s">
        <v>175</v>
      </c>
      <c r="F220" t="str">
        <f t="shared" si="0"/>
        <v xml:space="preserve">     El riesgo afecta la imagen de de la entidad con efecto publicitario sostenido a nivel de sector administrativo, nivel departamental o municipal</v>
      </c>
    </row>
    <row r="221" spans="1:8" x14ac:dyDescent="0.25">
      <c r="A221" s="82"/>
      <c r="B221" s="31" t="e" cm="1">
        <f t="array" aca="1" ref="B221:B223" ca="1">_xlfn.UNIQUE(Tabla1[[#All],[Criterios]])</f>
        <v>#NAME?</v>
      </c>
      <c r="C221" s="31"/>
      <c r="E221" t="s">
        <v>179</v>
      </c>
      <c r="F221" t="str">
        <f t="shared" si="0"/>
        <v xml:space="preserve">     El riesgo afecta la imagen de la entidad a nivel nacional, con efecto publicitarios sostenible a nivel país</v>
      </c>
    </row>
    <row r="222" spans="1:8" x14ac:dyDescent="0.25">
      <c r="A222" s="82"/>
      <c r="B222" s="31" t="e">
        <f ca="1"/>
        <v>#NAME?</v>
      </c>
      <c r="C222" s="31"/>
    </row>
    <row r="223" spans="1:8" x14ac:dyDescent="0.25">
      <c r="B223" s="31" t="e">
        <f ca="1"/>
        <v>#NAME?</v>
      </c>
      <c r="C223" s="31"/>
      <c r="F223" s="34" t="s">
        <v>193</v>
      </c>
    </row>
    <row r="224" spans="1:8" x14ac:dyDescent="0.25">
      <c r="B224" s="21"/>
      <c r="C224" s="21"/>
      <c r="F224" s="34" t="s">
        <v>194</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zoomScale="70" zoomScaleNormal="70" workbookViewId="0">
      <selection activeCell="E10" sqref="E10"/>
    </sheetView>
  </sheetViews>
  <sheetFormatPr baseColWidth="10" defaultColWidth="14.28515625" defaultRowHeight="12.75" x14ac:dyDescent="0.2"/>
  <cols>
    <col min="1" max="2" width="14.28515625" style="87"/>
    <col min="3" max="3" width="17" style="87" customWidth="1"/>
    <col min="4" max="4" width="14.28515625" style="87"/>
    <col min="5" max="5" width="79.5703125" style="87" customWidth="1"/>
    <col min="6" max="16384" width="14.28515625" style="87"/>
  </cols>
  <sheetData>
    <row r="1" spans="2:6" ht="24" customHeight="1" thickBot="1" x14ac:dyDescent="0.25">
      <c r="B1" s="408" t="s">
        <v>195</v>
      </c>
      <c r="C1" s="409"/>
      <c r="D1" s="409"/>
      <c r="E1" s="409"/>
      <c r="F1" s="410"/>
    </row>
    <row r="2" spans="2:6" ht="16.5" thickBot="1" x14ac:dyDescent="0.3">
      <c r="B2" s="88"/>
      <c r="C2" s="88"/>
      <c r="D2" s="88"/>
      <c r="E2" s="88"/>
      <c r="F2" s="88"/>
    </row>
    <row r="3" spans="2:6" ht="16.5" thickBot="1" x14ac:dyDescent="0.25">
      <c r="B3" s="412" t="s">
        <v>196</v>
      </c>
      <c r="C3" s="413"/>
      <c r="D3" s="413"/>
      <c r="E3" s="100" t="s">
        <v>197</v>
      </c>
      <c r="F3" s="101" t="s">
        <v>198</v>
      </c>
    </row>
    <row r="4" spans="2:6" ht="15.75" x14ac:dyDescent="0.2">
      <c r="B4" s="414" t="s">
        <v>199</v>
      </c>
      <c r="C4" s="416" t="s">
        <v>89</v>
      </c>
      <c r="D4" s="89" t="s">
        <v>98</v>
      </c>
      <c r="E4" s="90" t="s">
        <v>200</v>
      </c>
      <c r="F4" s="91">
        <v>0.25</v>
      </c>
    </row>
    <row r="5" spans="2:6" ht="41.25" customHeight="1" x14ac:dyDescent="0.2">
      <c r="B5" s="415"/>
      <c r="C5" s="417"/>
      <c r="D5" s="92" t="s">
        <v>108</v>
      </c>
      <c r="E5" s="93" t="s">
        <v>201</v>
      </c>
      <c r="F5" s="94">
        <v>0.15</v>
      </c>
    </row>
    <row r="6" spans="2:6" ht="41.25" customHeight="1" x14ac:dyDescent="0.2">
      <c r="B6" s="415"/>
      <c r="C6" s="417"/>
      <c r="D6" s="92" t="s">
        <v>106</v>
      </c>
      <c r="E6" s="93" t="s">
        <v>202</v>
      </c>
      <c r="F6" s="94">
        <v>0.1</v>
      </c>
    </row>
    <row r="7" spans="2:6" ht="58.5" customHeight="1" x14ac:dyDescent="0.2">
      <c r="B7" s="415"/>
      <c r="C7" s="417" t="s">
        <v>90</v>
      </c>
      <c r="D7" s="92" t="s">
        <v>112</v>
      </c>
      <c r="E7" s="93" t="s">
        <v>203</v>
      </c>
      <c r="F7" s="94">
        <v>0.25</v>
      </c>
    </row>
    <row r="8" spans="2:6" ht="15.75" x14ac:dyDescent="0.2">
      <c r="B8" s="415"/>
      <c r="C8" s="417"/>
      <c r="D8" s="92" t="s">
        <v>99</v>
      </c>
      <c r="E8" s="93" t="s">
        <v>204</v>
      </c>
      <c r="F8" s="94">
        <v>0.15</v>
      </c>
    </row>
    <row r="9" spans="2:6" ht="41.25" customHeight="1" x14ac:dyDescent="0.2">
      <c r="B9" s="415" t="s">
        <v>205</v>
      </c>
      <c r="C9" s="417" t="s">
        <v>92</v>
      </c>
      <c r="D9" s="92" t="s">
        <v>100</v>
      </c>
      <c r="E9" s="93" t="s">
        <v>206</v>
      </c>
      <c r="F9" s="95" t="s">
        <v>207</v>
      </c>
    </row>
    <row r="10" spans="2:6" ht="41.25" customHeight="1" x14ac:dyDescent="0.2">
      <c r="B10" s="415"/>
      <c r="C10" s="417"/>
      <c r="D10" s="92" t="s">
        <v>114</v>
      </c>
      <c r="E10" s="93" t="s">
        <v>208</v>
      </c>
      <c r="F10" s="95" t="s">
        <v>207</v>
      </c>
    </row>
    <row r="11" spans="2:6" ht="41.25" customHeight="1" x14ac:dyDescent="0.2">
      <c r="B11" s="415"/>
      <c r="C11" s="417" t="s">
        <v>93</v>
      </c>
      <c r="D11" s="92" t="s">
        <v>104</v>
      </c>
      <c r="E11" s="93" t="s">
        <v>209</v>
      </c>
      <c r="F11" s="95" t="s">
        <v>207</v>
      </c>
    </row>
    <row r="12" spans="2:6" ht="41.25" customHeight="1" x14ac:dyDescent="0.2">
      <c r="B12" s="415"/>
      <c r="C12" s="417"/>
      <c r="D12" s="92" t="s">
        <v>101</v>
      </c>
      <c r="E12" s="93" t="s">
        <v>210</v>
      </c>
      <c r="F12" s="95" t="s">
        <v>207</v>
      </c>
    </row>
    <row r="13" spans="2:6" ht="15.75" x14ac:dyDescent="0.2">
      <c r="B13" s="415"/>
      <c r="C13" s="417" t="s">
        <v>94</v>
      </c>
      <c r="D13" s="92" t="s">
        <v>102</v>
      </c>
      <c r="E13" s="93" t="s">
        <v>211</v>
      </c>
      <c r="F13" s="95" t="s">
        <v>207</v>
      </c>
    </row>
    <row r="14" spans="2:6" ht="16.5" thickBot="1" x14ac:dyDescent="0.25">
      <c r="B14" s="418"/>
      <c r="C14" s="419"/>
      <c r="D14" s="96" t="s">
        <v>212</v>
      </c>
      <c r="E14" s="97" t="s">
        <v>213</v>
      </c>
      <c r="F14" s="98" t="s">
        <v>207</v>
      </c>
    </row>
    <row r="15" spans="2:6" ht="49.5" customHeight="1" x14ac:dyDescent="0.2">
      <c r="B15" s="411" t="s">
        <v>214</v>
      </c>
      <c r="C15" s="411"/>
      <c r="D15" s="411"/>
      <c r="E15" s="411"/>
      <c r="F15" s="411"/>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ColWidth="11.42578125" defaultRowHeight="15" x14ac:dyDescent="0.25"/>
  <sheetData>
    <row r="2" spans="2:5" x14ac:dyDescent="0.25">
      <c r="B2" t="s">
        <v>103</v>
      </c>
      <c r="E2" t="s">
        <v>113</v>
      </c>
    </row>
    <row r="3" spans="2:5" x14ac:dyDescent="0.25">
      <c r="B3" t="s">
        <v>215</v>
      </c>
      <c r="E3" t="s">
        <v>109</v>
      </c>
    </row>
    <row r="4" spans="2:5" x14ac:dyDescent="0.25">
      <c r="B4" t="s">
        <v>216</v>
      </c>
      <c r="E4" t="s">
        <v>95</v>
      </c>
    </row>
    <row r="5" spans="2:5" x14ac:dyDescent="0.25">
      <c r="B5" t="s">
        <v>107</v>
      </c>
    </row>
    <row r="8" spans="2:5" x14ac:dyDescent="0.25">
      <c r="B8" t="s">
        <v>217</v>
      </c>
    </row>
    <row r="9" spans="2:5" x14ac:dyDescent="0.25">
      <c r="B9" t="s">
        <v>218</v>
      </c>
    </row>
    <row r="10" spans="2:5" x14ac:dyDescent="0.25">
      <c r="B10" t="s">
        <v>219</v>
      </c>
    </row>
    <row r="13" spans="2:5" x14ac:dyDescent="0.25">
      <c r="B13" t="s">
        <v>96</v>
      </c>
    </row>
    <row r="14" spans="2:5" x14ac:dyDescent="0.25">
      <c r="B14" t="s">
        <v>105</v>
      </c>
    </row>
    <row r="15" spans="2:5" x14ac:dyDescent="0.25">
      <c r="B15" t="s">
        <v>115</v>
      </c>
    </row>
    <row r="16" spans="2:5" x14ac:dyDescent="0.25">
      <c r="B16" t="s">
        <v>220</v>
      </c>
    </row>
    <row r="17" spans="2:2" x14ac:dyDescent="0.25">
      <c r="B17" t="s">
        <v>221</v>
      </c>
    </row>
    <row r="18" spans="2:2" x14ac:dyDescent="0.25">
      <c r="B18" t="s">
        <v>222</v>
      </c>
    </row>
    <row r="19" spans="2:2" x14ac:dyDescent="0.25">
      <c r="B19" t="s">
        <v>110</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98</v>
      </c>
    </row>
    <row r="4" spans="1:1" x14ac:dyDescent="0.2">
      <c r="A4" s="9" t="s">
        <v>108</v>
      </c>
    </row>
    <row r="5" spans="1:1" x14ac:dyDescent="0.2">
      <c r="A5" s="9" t="s">
        <v>106</v>
      </c>
    </row>
    <row r="6" spans="1:1" x14ac:dyDescent="0.2">
      <c r="A6" s="9" t="s">
        <v>112</v>
      </c>
    </row>
    <row r="7" spans="1:1" x14ac:dyDescent="0.2">
      <c r="A7" s="9" t="s">
        <v>99</v>
      </c>
    </row>
    <row r="8" spans="1:1" x14ac:dyDescent="0.2">
      <c r="A8" s="9" t="s">
        <v>100</v>
      </c>
    </row>
    <row r="9" spans="1:1" x14ac:dyDescent="0.2">
      <c r="A9" s="9" t="s">
        <v>114</v>
      </c>
    </row>
    <row r="10" spans="1:1" x14ac:dyDescent="0.2">
      <c r="A10" s="9" t="s">
        <v>104</v>
      </c>
    </row>
    <row r="11" spans="1:1" x14ac:dyDescent="0.2">
      <c r="A11" s="9" t="s">
        <v>101</v>
      </c>
    </row>
    <row r="12" spans="1:1" x14ac:dyDescent="0.2">
      <c r="A12" s="9" t="s">
        <v>223</v>
      </c>
    </row>
    <row r="13" spans="1:1" x14ac:dyDescent="0.2">
      <c r="A13" s="9" t="s">
        <v>224</v>
      </c>
    </row>
    <row r="14" spans="1:1" x14ac:dyDescent="0.2">
      <c r="A14" s="9" t="s">
        <v>225</v>
      </c>
    </row>
    <row r="16" spans="1:1" x14ac:dyDescent="0.2">
      <c r="A16" s="9" t="s">
        <v>226</v>
      </c>
    </row>
    <row r="17" spans="1:1" x14ac:dyDescent="0.2">
      <c r="A17" s="9" t="s">
        <v>103</v>
      </c>
    </row>
    <row r="18" spans="1:1" x14ac:dyDescent="0.2">
      <c r="A18" s="9" t="s">
        <v>215</v>
      </c>
    </row>
    <row r="20" spans="1:1" x14ac:dyDescent="0.2">
      <c r="A20" s="9" t="s">
        <v>218</v>
      </c>
    </row>
    <row r="21" spans="1:1" x14ac:dyDescent="0.2">
      <c r="A21" s="9"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Eliany Rocio Montejo C</cp:lastModifiedBy>
  <cp:revision/>
  <dcterms:created xsi:type="dcterms:W3CDTF">2020-03-24T23:12:47Z</dcterms:created>
  <dcterms:modified xsi:type="dcterms:W3CDTF">2025-04-03T16:04:40Z</dcterms:modified>
  <cp:category/>
  <cp:contentStatus/>
</cp:coreProperties>
</file>